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hanos\Direccion de Mercados Electricos y SENI\2 BUCKUP DE PCs DMEM\Gerencia SENI\Gerencia SENI\comun SENI\REPORTES DIARIOS 2021 XXXXX\12) DICIEMBRE\"/>
    </mc:Choice>
  </mc:AlternateContent>
  <xr:revisionPtr revIDLastSave="0" documentId="13_ncr:1_{E24AA62C-7D88-4115-AE16-3ED2B85592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cion" sheetId="5" r:id="rId1"/>
    <sheet name="Lista de Mérito" sheetId="11" r:id="rId2"/>
    <sheet name="Data" sheetId="9" r:id="rId3"/>
    <sheet name="GENERADORAS EN LINEA" sheetId="10" r:id="rId4"/>
  </sheets>
  <externalReferences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2">Data!$G$86</definedName>
    <definedName name="_xlnm.Print_Area" localSheetId="0">Generacion!$B$3:$H$62</definedName>
    <definedName name="_xlnm.Print_Area" localSheetId="1">'Lista de Mérito'!$A$2:$F$66</definedName>
    <definedName name="CC_PETROLEO" localSheetId="0">#REF!</definedName>
    <definedName name="CC_PETROLEO">#REF!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FECHA">'[1]MENU PRINCIPAL'!$G$17</definedName>
    <definedName name="FECHALIM" localSheetId="0">#REF!</definedName>
    <definedName name="FECHALIM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UMERITO_DE_24" localSheetId="0">#REF!</definedName>
    <definedName name="NUMERITO_DE_24">#REF!</definedName>
    <definedName name="perd" localSheetId="2">[2]PROCESO!#REF!</definedName>
    <definedName name="perd" localSheetId="0">[2]PROCESO!#REF!</definedName>
    <definedName name="perd">[2]PROCESO!#REF!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'[1]MENU PRINCIPAL'!$F$20</definedName>
    <definedName name="Tasa_oficial" localSheetId="0">#REF!</definedName>
    <definedName name="Tasa_oficial">#REF!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localSheetId="2" hidden="1">{#N/A,#N/A,FALSE,"Despacho potencia";#N/A,#N/A,FALSE,"DESPACHO EN OM"}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xxxxxxx" localSheetId="0">#REF!</definedName>
    <definedName name="xxxxxxx">#REF!</definedName>
    <definedName name="Z_16BEADEC_A90A_4FE0_B7B2_942FBA4A98A4_.wvu.PrintArea" localSheetId="0" hidden="1">Generacion!$B$6:$E$57</definedName>
    <definedName name="zzzz" localSheetId="2" hidden="1">{#N/A,#N/A,FALSE,"Despacho potencia";#N/A,#N/A,FALSE,"DESPACHO EN OM"}</definedName>
    <definedName name="zzzz" localSheetId="0" hidden="1">{#N/A,#N/A,FALSE,"Despacho potencia";#N/A,#N/A,FALSE,"DESPACHO EN OM"}</definedName>
    <definedName name="zzzz" hidden="1">{#N/A,#N/A,FALSE,"Despacho potencia";#N/A,#N/A,FALSE,"DESPACHO EN OM"}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0" l="1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C16" i="5"/>
  <c r="Q76" i="9"/>
  <c r="Q77" i="9"/>
  <c r="D34" i="5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D88" i="9"/>
  <c r="D87" i="9"/>
  <c r="E6" i="5"/>
  <c r="B80" i="9"/>
  <c r="B81" i="9"/>
  <c r="Q80" i="9" l="1"/>
  <c r="E38" i="5" s="1"/>
  <c r="H94" i="9"/>
  <c r="H95" i="9"/>
  <c r="A4" i="10"/>
  <c r="A5" i="10"/>
  <c r="A6" i="10"/>
  <c r="A7" i="10"/>
  <c r="A11" i="10"/>
  <c r="A12" i="10"/>
  <c r="A14" i="10"/>
  <c r="A16" i="10"/>
  <c r="A17" i="10"/>
  <c r="A18" i="10"/>
  <c r="A19" i="10"/>
  <c r="A20" i="10"/>
  <c r="A21" i="10"/>
  <c r="A22" i="10"/>
  <c r="A23" i="10"/>
  <c r="A27" i="10"/>
  <c r="A28" i="10"/>
  <c r="A29" i="10"/>
  <c r="A30" i="10"/>
  <c r="A33" i="10"/>
  <c r="A34" i="10"/>
  <c r="A35" i="10"/>
  <c r="A36" i="10"/>
  <c r="A40" i="10"/>
  <c r="A42" i="10"/>
  <c r="A50" i="10"/>
  <c r="E14" i="10"/>
  <c r="D54" i="9"/>
  <c r="Q54" i="9"/>
  <c r="Q52" i="9"/>
  <c r="Q94" i="9"/>
  <c r="Q93" i="9"/>
  <c r="Q92" i="9"/>
  <c r="Q91" i="9"/>
  <c r="Q90" i="9"/>
  <c r="Q89" i="9"/>
  <c r="Q88" i="9"/>
  <c r="Q87" i="9"/>
  <c r="D66" i="9"/>
  <c r="C21" i="11" s="1"/>
  <c r="D67" i="9"/>
  <c r="D73" i="9"/>
  <c r="D62" i="9"/>
  <c r="D9" i="11"/>
  <c r="D74" i="9"/>
  <c r="D72" i="9"/>
  <c r="D61" i="9"/>
  <c r="D57" i="9"/>
  <c r="D56" i="9"/>
  <c r="D55" i="9"/>
  <c r="D52" i="9"/>
  <c r="D53" i="9"/>
  <c r="D4" i="11"/>
  <c r="D5" i="11"/>
  <c r="D6" i="11"/>
  <c r="D7" i="11"/>
  <c r="D8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10" i="9"/>
  <c r="E10" i="9"/>
  <c r="F10" i="9"/>
  <c r="G10" i="9"/>
  <c r="H10" i="9"/>
  <c r="I10" i="9"/>
  <c r="C17" i="9"/>
  <c r="D54" i="5"/>
  <c r="D55" i="5"/>
  <c r="Q97" i="9"/>
  <c r="E55" i="5" s="1"/>
  <c r="Q96" i="9"/>
  <c r="E54" i="5" s="1"/>
  <c r="C55" i="10"/>
  <c r="D49" i="9"/>
  <c r="D50" i="9"/>
  <c r="D51" i="9"/>
  <c r="D58" i="9"/>
  <c r="D59" i="9"/>
  <c r="D60" i="9"/>
  <c r="D63" i="9"/>
  <c r="D64" i="9"/>
  <c r="D65" i="9"/>
  <c r="D68" i="9"/>
  <c r="D69" i="9"/>
  <c r="D70" i="9"/>
  <c r="D71" i="9"/>
  <c r="D75" i="9"/>
  <c r="D76" i="9"/>
  <c r="D77" i="9"/>
  <c r="D78" i="9"/>
  <c r="D79" i="9"/>
  <c r="D80" i="9"/>
  <c r="D81" i="9"/>
  <c r="D82" i="9"/>
  <c r="D83" i="9"/>
  <c r="D84" i="9"/>
  <c r="D85" i="9"/>
  <c r="D86" i="9"/>
  <c r="D89" i="9"/>
  <c r="D90" i="9"/>
  <c r="C45" i="11" s="1"/>
  <c r="D91" i="9"/>
  <c r="C46" i="11" s="1"/>
  <c r="D92" i="9"/>
  <c r="C47" i="11" s="1"/>
  <c r="D93" i="9"/>
  <c r="C48" i="11" s="1"/>
  <c r="H50" i="9"/>
  <c r="H51" i="9"/>
  <c r="H52" i="9"/>
  <c r="H54" i="9"/>
  <c r="F49" i="9"/>
  <c r="T49" i="9"/>
  <c r="H65" i="9"/>
  <c r="H73" i="9"/>
  <c r="H77" i="9"/>
  <c r="H85" i="9"/>
  <c r="H89" i="9"/>
  <c r="F44" i="11" s="1"/>
  <c r="H93" i="9"/>
  <c r="F48" i="11" s="1"/>
  <c r="P98" i="9"/>
  <c r="D94" i="9"/>
  <c r="D95" i="9"/>
  <c r="H53" i="9"/>
  <c r="H55" i="9"/>
  <c r="H57" i="9"/>
  <c r="H58" i="9"/>
  <c r="H61" i="9"/>
  <c r="H62" i="9"/>
  <c r="H63" i="9"/>
  <c r="H66" i="9"/>
  <c r="H67" i="9"/>
  <c r="H69" i="9"/>
  <c r="H70" i="9"/>
  <c r="H71" i="9"/>
  <c r="H74" i="9"/>
  <c r="H78" i="9"/>
  <c r="H79" i="9"/>
  <c r="H81" i="9"/>
  <c r="H83" i="9"/>
  <c r="H86" i="9"/>
  <c r="H87" i="9"/>
  <c r="H56" i="9"/>
  <c r="H59" i="9"/>
  <c r="H60" i="9"/>
  <c r="H64" i="9"/>
  <c r="H68" i="9"/>
  <c r="H72" i="9"/>
  <c r="H75" i="9"/>
  <c r="H76" i="9"/>
  <c r="H80" i="9"/>
  <c r="H82" i="9"/>
  <c r="H84" i="9"/>
  <c r="H88" i="9"/>
  <c r="H90" i="9"/>
  <c r="F45" i="11" s="1"/>
  <c r="H91" i="9"/>
  <c r="F46" i="11" s="1"/>
  <c r="H92" i="9"/>
  <c r="F47" i="11" s="1"/>
  <c r="B11" i="9"/>
  <c r="B9" i="9"/>
  <c r="F50" i="9" l="1"/>
  <c r="A53" i="10"/>
  <c r="G17" i="5" l="1"/>
  <c r="G16" i="5"/>
  <c r="T60" i="9"/>
  <c r="B5" i="5"/>
  <c r="A1" i="9"/>
  <c r="M47" i="9"/>
  <c r="H17" i="5" l="1"/>
  <c r="H7" i="5"/>
  <c r="C24" i="11" l="1"/>
  <c r="C23" i="11"/>
  <c r="D13" i="5" l="1"/>
  <c r="D12" i="5"/>
  <c r="T56" i="9" l="1"/>
  <c r="H13" i="5" s="1"/>
  <c r="T55" i="9"/>
  <c r="H12" i="5" s="1"/>
  <c r="T54" i="9"/>
  <c r="Z57" i="9"/>
  <c r="T57" i="9" s="1"/>
  <c r="C44" i="11" l="1"/>
  <c r="C42" i="11" l="1"/>
  <c r="C43" i="11"/>
  <c r="D46" i="5" l="1"/>
  <c r="E46" i="5"/>
  <c r="Q95" i="9"/>
  <c r="Q85" i="9"/>
  <c r="E9" i="10" l="1"/>
  <c r="Q62" i="9" s="1"/>
  <c r="C41" i="11" l="1"/>
  <c r="F41" i="11" l="1"/>
  <c r="F42" i="11" l="1"/>
  <c r="F43" i="11"/>
  <c r="Q58" i="9"/>
  <c r="C48" i="5" l="1"/>
  <c r="C61" i="10" l="1"/>
  <c r="H62" i="10" s="1"/>
  <c r="H49" i="9" l="1"/>
  <c r="Q49" i="9"/>
  <c r="C45" i="5" l="1"/>
  <c r="D45" i="5"/>
  <c r="E45" i="5"/>
  <c r="Q50" i="9" l="1"/>
  <c r="Q51" i="9"/>
  <c r="E9" i="5" s="1"/>
  <c r="Q53" i="9"/>
  <c r="E11" i="5" s="1"/>
  <c r="Q56" i="9"/>
  <c r="Q57" i="9"/>
  <c r="Q61" i="9"/>
  <c r="Q68" i="9"/>
  <c r="Q69" i="9"/>
  <c r="Q70" i="9"/>
  <c r="Q71" i="9"/>
  <c r="Q72" i="9"/>
  <c r="Q73" i="9"/>
  <c r="Q74" i="9"/>
  <c r="Q75" i="9"/>
  <c r="Q79" i="9"/>
  <c r="Q81" i="9"/>
  <c r="Q82" i="9"/>
  <c r="Q86" i="9"/>
  <c r="D7" i="5" l="1"/>
  <c r="D8" i="5"/>
  <c r="AC9" i="9" l="1"/>
  <c r="J10" i="9" l="1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C10" i="9" l="1"/>
  <c r="C57" i="5"/>
  <c r="C50" i="5"/>
  <c r="C49" i="5"/>
  <c r="B60" i="5"/>
  <c r="E53" i="5" l="1"/>
  <c r="E52" i="5"/>
  <c r="E48" i="5"/>
  <c r="E49" i="5"/>
  <c r="E50" i="5"/>
  <c r="E51" i="5"/>
  <c r="C32" i="11" l="1"/>
  <c r="C31" i="11"/>
  <c r="C30" i="11"/>
  <c r="B57" i="5" l="1"/>
  <c r="N99" i="9"/>
  <c r="F51" i="9" l="1"/>
  <c r="E6" i="11" s="1"/>
  <c r="E5" i="11"/>
  <c r="F52" i="9" l="1"/>
  <c r="F53" i="9" s="1"/>
  <c r="E7" i="11" l="1"/>
  <c r="F54" i="9"/>
  <c r="E8" i="11"/>
  <c r="F55" i="9" l="1"/>
  <c r="E9" i="11"/>
  <c r="F56" i="9" l="1"/>
  <c r="E10" i="11"/>
  <c r="F57" i="9" l="1"/>
  <c r="E11" i="11"/>
  <c r="Q60" i="9"/>
  <c r="Q59" i="9"/>
  <c r="E7" i="10"/>
  <c r="E5" i="10"/>
  <c r="Q84" i="9" s="1"/>
  <c r="Q98" i="9" s="1"/>
  <c r="F58" i="9" l="1"/>
  <c r="E12" i="11"/>
  <c r="C40" i="11"/>
  <c r="C39" i="11"/>
  <c r="C38" i="11"/>
  <c r="C37" i="11"/>
  <c r="C36" i="11"/>
  <c r="C35" i="11"/>
  <c r="C34" i="11"/>
  <c r="C33" i="11"/>
  <c r="F59" i="9" l="1"/>
  <c r="E13" i="11"/>
  <c r="F33" i="11"/>
  <c r="F60" i="9" l="1"/>
  <c r="E14" i="11"/>
  <c r="H9" i="5"/>
  <c r="F61" i="9" l="1"/>
  <c r="E15" i="11"/>
  <c r="D40" i="5"/>
  <c r="D39" i="5"/>
  <c r="D37" i="5"/>
  <c r="D36" i="5"/>
  <c r="D35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1" i="5"/>
  <c r="D10" i="5"/>
  <c r="D9" i="5"/>
  <c r="C40" i="5"/>
  <c r="C39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5" i="5"/>
  <c r="C14" i="5"/>
  <c r="C13" i="5"/>
  <c r="C12" i="5"/>
  <c r="C11" i="5"/>
  <c r="C10" i="5"/>
  <c r="C9" i="5"/>
  <c r="C8" i="5"/>
  <c r="C7" i="5"/>
  <c r="E40" i="5"/>
  <c r="E39" i="5"/>
  <c r="E37" i="5"/>
  <c r="Q78" i="9"/>
  <c r="E36" i="5" s="1"/>
  <c r="E35" i="5"/>
  <c r="E34" i="5"/>
  <c r="E33" i="5"/>
  <c r="E32" i="5"/>
  <c r="E31" i="5"/>
  <c r="E30" i="5"/>
  <c r="E29" i="5"/>
  <c r="E28" i="5"/>
  <c r="E27" i="5"/>
  <c r="E26" i="5"/>
  <c r="Q67" i="9"/>
  <c r="E25" i="5" s="1"/>
  <c r="Q66" i="9"/>
  <c r="E24" i="5" s="1"/>
  <c r="Q65" i="9"/>
  <c r="E23" i="5" s="1"/>
  <c r="Q64" i="9"/>
  <c r="E22" i="5" s="1"/>
  <c r="Q63" i="9"/>
  <c r="E21" i="5" s="1"/>
  <c r="E20" i="5"/>
  <c r="E19" i="5"/>
  <c r="E18" i="5"/>
  <c r="E17" i="5"/>
  <c r="E16" i="5"/>
  <c r="E15" i="5"/>
  <c r="E14" i="5"/>
  <c r="Q55" i="9"/>
  <c r="E13" i="5" s="1"/>
  <c r="E12" i="5"/>
  <c r="E10" i="5"/>
  <c r="E8" i="5"/>
  <c r="E7" i="5"/>
  <c r="F62" i="9" l="1"/>
  <c r="E16" i="11"/>
  <c r="E47" i="5"/>
  <c r="E43" i="5"/>
  <c r="D53" i="5"/>
  <c r="D52" i="5"/>
  <c r="D51" i="5"/>
  <c r="D47" i="5"/>
  <c r="C53" i="5"/>
  <c r="C52" i="5"/>
  <c r="C51" i="5"/>
  <c r="C47" i="5"/>
  <c r="C44" i="5"/>
  <c r="C43" i="5"/>
  <c r="C42" i="5"/>
  <c r="F63" i="9" l="1"/>
  <c r="E17" i="11"/>
  <c r="E44" i="5"/>
  <c r="F64" i="9" l="1"/>
  <c r="E18" i="11"/>
  <c r="T62" i="9"/>
  <c r="F65" i="9" l="1"/>
  <c r="E19" i="11"/>
  <c r="B8" i="5"/>
  <c r="B9" i="5" s="1"/>
  <c r="B10" i="5" s="1"/>
  <c r="B11" i="5" s="1"/>
  <c r="B12" i="5" s="1"/>
  <c r="B13" i="5" s="1"/>
  <c r="B14" i="5" s="1"/>
  <c r="B15" i="5" s="1"/>
  <c r="B16" i="5" s="1"/>
  <c r="B17" i="5" s="1"/>
  <c r="N50" i="9"/>
  <c r="N51" i="9" s="1"/>
  <c r="N52" i="9" s="1"/>
  <c r="N53" i="9" s="1"/>
  <c r="N54" i="9" s="1"/>
  <c r="F66" i="9" l="1"/>
  <c r="E20" i="1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F67" i="9" l="1"/>
  <c r="E21" i="11"/>
  <c r="B36" i="5"/>
  <c r="B37" i="5" s="1"/>
  <c r="N84" i="9"/>
  <c r="N85" i="9" s="1"/>
  <c r="N86" i="9" s="1"/>
  <c r="N87" i="9" s="1"/>
  <c r="N88" i="9" s="1"/>
  <c r="B38" i="5" l="1"/>
  <c r="B39" i="5" s="1"/>
  <c r="B40" i="5" s="1"/>
  <c r="F68" i="9"/>
  <c r="E22" i="11"/>
  <c r="N89" i="9"/>
  <c r="N90" i="9" s="1"/>
  <c r="N91" i="9" s="1"/>
  <c r="N92" i="9" s="1"/>
  <c r="N93" i="9" s="1"/>
  <c r="N94" i="9" s="1"/>
  <c r="N95" i="9" s="1"/>
  <c r="N96" i="9" s="1"/>
  <c r="N97" i="9" s="1"/>
  <c r="F69" i="9" l="1"/>
  <c r="E23" i="11"/>
  <c r="E42" i="5"/>
  <c r="E56" i="5" s="1"/>
  <c r="G7" i="5"/>
  <c r="F70" i="9" l="1"/>
  <c r="E24" i="11"/>
  <c r="H14" i="5"/>
  <c r="Z54" i="9"/>
  <c r="F71" i="9" l="1"/>
  <c r="E25" i="11"/>
  <c r="D43" i="5"/>
  <c r="F38" i="11"/>
  <c r="F72" i="9" l="1"/>
  <c r="E26" i="11"/>
  <c r="F30" i="11"/>
  <c r="F73" i="9" l="1"/>
  <c r="E27" i="11"/>
  <c r="F28" i="11"/>
  <c r="F31" i="11"/>
  <c r="F32" i="11"/>
  <c r="F34" i="11"/>
  <c r="F35" i="11"/>
  <c r="F36" i="11"/>
  <c r="F37" i="11"/>
  <c r="F74" i="9" l="1"/>
  <c r="E28" i="11"/>
  <c r="C14" i="11"/>
  <c r="C17" i="11"/>
  <c r="E29" i="11" l="1"/>
  <c r="F75" i="9"/>
  <c r="E4" i="11"/>
  <c r="F76" i="9" l="1"/>
  <c r="E30" i="11"/>
  <c r="F40" i="11"/>
  <c r="F77" i="9" l="1"/>
  <c r="E31" i="11"/>
  <c r="C18" i="11"/>
  <c r="C13" i="11"/>
  <c r="C9" i="11"/>
  <c r="C8" i="11"/>
  <c r="C28" i="11"/>
  <c r="F78" i="9" l="1"/>
  <c r="E32" i="11"/>
  <c r="A52" i="11"/>
  <c r="C49" i="11"/>
  <c r="F79" i="9" l="1"/>
  <c r="E33" i="11"/>
  <c r="C5" i="11"/>
  <c r="C6" i="11"/>
  <c r="C7" i="11"/>
  <c r="C10" i="11"/>
  <c r="C11" i="11"/>
  <c r="C12" i="11"/>
  <c r="C15" i="11"/>
  <c r="C16" i="11"/>
  <c r="C19" i="11"/>
  <c r="C20" i="11"/>
  <c r="C22" i="11"/>
  <c r="C25" i="11"/>
  <c r="C26" i="11"/>
  <c r="C27" i="11"/>
  <c r="C29" i="11"/>
  <c r="C4" i="11"/>
  <c r="E34" i="11" l="1"/>
  <c r="F80" i="9"/>
  <c r="B50" i="9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F13" i="11"/>
  <c r="F81" i="9" l="1"/>
  <c r="E35" i="11"/>
  <c r="B75" i="9"/>
  <c r="B76" i="9" s="1"/>
  <c r="B77" i="9" s="1"/>
  <c r="F7" i="11"/>
  <c r="F82" i="9" l="1"/>
  <c r="E36" i="11"/>
  <c r="B78" i="9"/>
  <c r="B79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D57" i="5"/>
  <c r="D44" i="5"/>
  <c r="D42" i="5"/>
  <c r="D56" i="5" l="1"/>
  <c r="F83" i="9"/>
  <c r="E37" i="11"/>
  <c r="H19" i="5"/>
  <c r="F84" i="9" l="1"/>
  <c r="E38" i="11"/>
  <c r="Q99" i="9"/>
  <c r="E57" i="5" s="1"/>
  <c r="E39" i="11" l="1"/>
  <c r="F85" i="9"/>
  <c r="F39" i="11"/>
  <c r="F86" i="9" l="1"/>
  <c r="E40" i="11"/>
  <c r="Q83" i="9"/>
  <c r="Q100" i="9" s="1"/>
  <c r="T50" i="9" s="1"/>
  <c r="F87" i="9" l="1"/>
  <c r="E41" i="11"/>
  <c r="Z55" i="9"/>
  <c r="Z59" i="9" s="1"/>
  <c r="E41" i="5"/>
  <c r="E58" i="5" s="1"/>
  <c r="E42" i="11" l="1"/>
  <c r="F88" i="9"/>
  <c r="Z56" i="9"/>
  <c r="H11" i="5"/>
  <c r="F89" i="9" l="1"/>
  <c r="E43" i="11"/>
  <c r="Z58" i="9"/>
  <c r="F4" i="11"/>
  <c r="F5" i="11"/>
  <c r="F23" i="11"/>
  <c r="F19" i="11"/>
  <c r="F15" i="11"/>
  <c r="F14" i="11"/>
  <c r="F9" i="11"/>
  <c r="F26" i="11"/>
  <c r="F22" i="11"/>
  <c r="F18" i="11"/>
  <c r="F29" i="11"/>
  <c r="F10" i="11"/>
  <c r="F12" i="11"/>
  <c r="F8" i="11"/>
  <c r="F25" i="11"/>
  <c r="F21" i="11"/>
  <c r="F17" i="11"/>
  <c r="F11" i="11"/>
  <c r="F6" i="11"/>
  <c r="F24" i="11"/>
  <c r="F20" i="11"/>
  <c r="F16" i="11"/>
  <c r="F27" i="11"/>
  <c r="T63" i="9"/>
  <c r="E44" i="11" l="1"/>
  <c r="F90" i="9"/>
  <c r="H20" i="5"/>
  <c r="T61" i="9"/>
  <c r="H8" i="5"/>
  <c r="F91" i="9" l="1"/>
  <c r="E45" i="11"/>
  <c r="E46" i="11" l="1"/>
  <c r="F92" i="9"/>
  <c r="D41" i="5"/>
  <c r="D58" i="5" s="1"/>
  <c r="E47" i="11" l="1"/>
  <c r="F93" i="9"/>
  <c r="F94" i="9" s="1"/>
  <c r="F95" i="9" s="1"/>
  <c r="P83" i="9"/>
  <c r="P100" i="9" s="1"/>
  <c r="E48" i="11" l="1"/>
  <c r="N55" i="9"/>
  <c r="N56" i="9" s="1"/>
  <c r="N57" i="9" s="1"/>
  <c r="N58" i="9" s="1"/>
  <c r="N59" i="9" l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l="1"/>
  <c r="N79" i="9" s="1"/>
  <c r="B42" i="5"/>
  <c r="B43" i="5" s="1"/>
  <c r="B44" i="5" s="1"/>
  <c r="N80" i="9" l="1"/>
  <c r="N81" i="9" s="1"/>
  <c r="N82" i="9" s="1"/>
  <c r="B45" i="5"/>
  <c r="B46" i="5" l="1"/>
  <c r="B47" i="5" s="1"/>
  <c r="B48" i="5" s="1"/>
  <c r="B49" i="5" s="1"/>
  <c r="B50" i="5" s="1"/>
  <c r="B51" i="5" s="1"/>
  <c r="B52" i="5" s="1"/>
  <c r="B53" i="5" s="1"/>
  <c r="B54" i="5" s="1"/>
  <c r="B55" i="5" s="1"/>
  <c r="AD9" i="9" l="1"/>
  <c r="AD11" i="9" l="1"/>
  <c r="AC11" i="9"/>
  <c r="H21" i="5"/>
  <c r="H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M Colon Contreras</author>
    <author>User</author>
  </authors>
  <commentList>
    <comment ref="B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Jose M Colon Contreras:</t>
        </r>
        <r>
          <rPr>
            <sz val="9"/>
            <color indexed="81"/>
            <rFont val="Tahoma"/>
            <family val="2"/>
          </rPr>
          <t xml:space="preserve">
Cambiar Fecha ARCHIVO Informe Diario OC. AQUÍ!!!</t>
        </r>
      </text>
    </comment>
    <comment ref="E48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OC.PDD .Lista de Merito</t>
        </r>
      </text>
    </comment>
    <comment ref="G48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OC. PDD-Lista de merito</t>
        </r>
      </text>
    </comment>
    <comment ref="W5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Del Informe Diario de Operación .(Demanada SENI) a la hora pico</t>
        </r>
      </text>
    </comment>
    <comment ref="V57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Del Informe diario OC (Gráfica potencia no servida) a la hora pico.</t>
        </r>
      </text>
    </comment>
    <comment ref="T64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OC.informe Diario de operación. DD-SIE-018-2013. (Disponibilidad Generadores)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Keysi</author>
  </authors>
  <commentList>
    <comment ref="C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Del OC Informe Diario de Operación Generacion a la hora pico.</t>
        </r>
      </text>
    </comment>
    <comment ref="E1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Keysi: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<sst xmlns="http://schemas.openxmlformats.org/spreadsheetml/2006/main" count="1146" uniqueCount="379">
  <si>
    <t xml:space="preserve"> </t>
  </si>
  <si>
    <t>Potencia Efectiva (MW)</t>
  </si>
  <si>
    <t>Gas Natural</t>
  </si>
  <si>
    <t>Fuel Oil #2</t>
  </si>
  <si>
    <t>CEPP 1</t>
  </si>
  <si>
    <t>CEPP 2</t>
  </si>
  <si>
    <t>CESPM 1</t>
  </si>
  <si>
    <t>CESPM 2</t>
  </si>
  <si>
    <t>CESPM 3</t>
  </si>
  <si>
    <t>Los Mina 5</t>
  </si>
  <si>
    <t>Los Mina 6</t>
  </si>
  <si>
    <t>La Vega</t>
  </si>
  <si>
    <t>Palamara</t>
  </si>
  <si>
    <t>Barahona Carbon</t>
  </si>
  <si>
    <t>Sultana del Este</t>
  </si>
  <si>
    <t>Itabo 1</t>
  </si>
  <si>
    <t>Itabo 2</t>
  </si>
  <si>
    <t>Pimentel 1</t>
  </si>
  <si>
    <t>Pimentel 2</t>
  </si>
  <si>
    <t>Pimentel 3</t>
  </si>
  <si>
    <t>METALDOM</t>
  </si>
  <si>
    <t>Metaldom</t>
  </si>
  <si>
    <t>Fuel Oil #6</t>
  </si>
  <si>
    <t>Monte Rio</t>
  </si>
  <si>
    <t>Quisqueya 1</t>
  </si>
  <si>
    <t>SAN FELIPE</t>
  </si>
  <si>
    <t>San Felipe</t>
  </si>
  <si>
    <t>INCA KM22</t>
  </si>
  <si>
    <t>Bersal</t>
  </si>
  <si>
    <t>BERSAL</t>
  </si>
  <si>
    <t>MONTE RIO</t>
  </si>
  <si>
    <t>Tipo de Combustible</t>
  </si>
  <si>
    <t>Orden</t>
  </si>
  <si>
    <t>Unidad</t>
  </si>
  <si>
    <t>ITABO 2</t>
  </si>
  <si>
    <t>Carbón</t>
  </si>
  <si>
    <t>ITABO 1</t>
  </si>
  <si>
    <t>LOS MINA 5</t>
  </si>
  <si>
    <t>LOS MINA 6</t>
  </si>
  <si>
    <t>QUISQUEYA 2</t>
  </si>
  <si>
    <t>PIMENTEL 3</t>
  </si>
  <si>
    <t>PIMENTEL 1</t>
  </si>
  <si>
    <t>SULTANA DEL ESTE</t>
  </si>
  <si>
    <t>PIMENTEL 2</t>
  </si>
  <si>
    <t>PALAMARA</t>
  </si>
  <si>
    <t>LA VEGA</t>
  </si>
  <si>
    <t>EDEESTE</t>
  </si>
  <si>
    <t>EDESUR</t>
  </si>
  <si>
    <t>EDENORTE</t>
  </si>
  <si>
    <t>Capacidad Disponible Acumulada (MW)</t>
  </si>
  <si>
    <t>GERENCIA DE SUPERVISION SENI</t>
  </si>
  <si>
    <t xml:space="preserve">Orden </t>
  </si>
  <si>
    <t xml:space="preserve">Los Origenes </t>
  </si>
  <si>
    <t xml:space="preserve">Estrella del Mar 2 </t>
  </si>
  <si>
    <t>Demanda (MW)</t>
  </si>
  <si>
    <t xml:space="preserve">Total </t>
  </si>
  <si>
    <t>Hora Dem. Max.</t>
  </si>
  <si>
    <t>Totales</t>
  </si>
  <si>
    <t xml:space="preserve">Unidades Indisponibles </t>
  </si>
  <si>
    <t>(*) Fuente: Organismo Coordinador.</t>
  </si>
  <si>
    <t>Evento Relevante en el SENI</t>
  </si>
  <si>
    <t>LISTA DE MERITO</t>
  </si>
  <si>
    <t>MW</t>
  </si>
  <si>
    <t>MWh</t>
  </si>
  <si>
    <t>Max</t>
  </si>
  <si>
    <t>LUNES 06  DE DICIEMBRE</t>
  </si>
  <si>
    <t>RD$/US$</t>
  </si>
  <si>
    <t>Capacidad Disponible (MW)</t>
  </si>
  <si>
    <t>Costo Variable de Despacho (US$/MWH)</t>
  </si>
  <si>
    <t>Total (MW)</t>
  </si>
  <si>
    <t>No Abastecida (MW) en Horas Dem. Max.</t>
  </si>
  <si>
    <t>CMG TOPE USS/MWh</t>
  </si>
  <si>
    <t>Subtotal Termicas</t>
  </si>
  <si>
    <t>Total Generado</t>
  </si>
  <si>
    <t>Total Generado + Circuitos Fuera</t>
  </si>
  <si>
    <t>Demanda y Generación</t>
  </si>
  <si>
    <t>REPORTE DIARIO DE GENERACION *</t>
  </si>
  <si>
    <t>Costo Variable de Despacho  (RD$/MWh)</t>
  </si>
  <si>
    <t xml:space="preserve">Evolución de la Generación en las 24 Hrs del </t>
  </si>
  <si>
    <t>HORA</t>
  </si>
  <si>
    <t xml:space="preserve">LISTA DE MERITO  </t>
  </si>
  <si>
    <t xml:space="preserve">CENTRALES </t>
  </si>
  <si>
    <t>POTENCIA (MW)</t>
  </si>
  <si>
    <t>JUANCHO LOS COCOS  1</t>
  </si>
  <si>
    <t>LOS COCOS 2</t>
  </si>
  <si>
    <t>QUILVIO CABRERA</t>
  </si>
  <si>
    <t>SAN PEDRO VAPOR</t>
  </si>
  <si>
    <t>HAINA TG</t>
  </si>
  <si>
    <t>QUISQUEYA 1</t>
  </si>
  <si>
    <t>MONTE PLATA SOLAR</t>
  </si>
  <si>
    <t>HIDRO</t>
  </si>
  <si>
    <t>TOTAL</t>
  </si>
  <si>
    <t>Los Mina CC total</t>
  </si>
  <si>
    <t xml:space="preserve">Los Mina CC parcial </t>
  </si>
  <si>
    <t>LOS MINA   CC TOTAL</t>
  </si>
  <si>
    <t>LOS MINA   CC PARCIAL</t>
  </si>
  <si>
    <t>PALENQUE</t>
  </si>
  <si>
    <t>Palenque</t>
  </si>
  <si>
    <t xml:space="preserve">   </t>
  </si>
  <si>
    <t>Circuitos Fuera (MW)</t>
  </si>
  <si>
    <t xml:space="preserve">             </t>
  </si>
  <si>
    <t>QUISQUEYA S Pedro</t>
  </si>
  <si>
    <t>Quisqueya 1 S. Pedro</t>
  </si>
  <si>
    <t>PARQUE EOLICO LARIMAR 1</t>
  </si>
  <si>
    <t>PARQUE EOLICO LARIMAR 2</t>
  </si>
  <si>
    <t xml:space="preserve">  </t>
  </si>
  <si>
    <t>Demanda estimada</t>
  </si>
  <si>
    <t>No servida</t>
  </si>
  <si>
    <t>Total EGHINA</t>
  </si>
  <si>
    <t>LARIMAR 1 Y 2</t>
  </si>
  <si>
    <t>JUANCHO LOS COCOS</t>
  </si>
  <si>
    <t>Punta Catalina 1</t>
  </si>
  <si>
    <t>AES Andres</t>
  </si>
  <si>
    <t>AES ANDRÉS</t>
  </si>
  <si>
    <t>Demanda abastecida</t>
  </si>
  <si>
    <t xml:space="preserve">      </t>
  </si>
  <si>
    <t xml:space="preserve">     </t>
  </si>
  <si>
    <t>Punta Catalina 2</t>
  </si>
  <si>
    <t xml:space="preserve">    </t>
  </si>
  <si>
    <t>Subtotal Renovables</t>
  </si>
  <si>
    <t>Termicas</t>
  </si>
  <si>
    <t>Renovables</t>
  </si>
  <si>
    <t>Hidroelectricas</t>
  </si>
  <si>
    <t>PARQUE SOLAR CANOA</t>
  </si>
  <si>
    <t xml:space="preserve">       </t>
  </si>
  <si>
    <t>P. Eólico Larimar 1</t>
  </si>
  <si>
    <t>P. Eólico Larimar 2</t>
  </si>
  <si>
    <t>San Pedro Bio-Energy</t>
  </si>
  <si>
    <t>P. Solar Montecristi</t>
  </si>
  <si>
    <t>P. Eólico Agua Clara</t>
  </si>
  <si>
    <t>P. Eólico Matafongo</t>
  </si>
  <si>
    <t>P. Eólico Guanillo</t>
  </si>
  <si>
    <t>P. Eólico Guzmancitos</t>
  </si>
  <si>
    <t>P. Solar Mata de Palma</t>
  </si>
  <si>
    <t>P. Solar Canoa</t>
  </si>
  <si>
    <t>Fuel Oil # 2</t>
  </si>
  <si>
    <t>Fuel Oil #2,6</t>
  </si>
  <si>
    <t>Fuel Oil # 6</t>
  </si>
  <si>
    <r>
      <t xml:space="preserve">QUISQUEYA 2 FUEL OIL </t>
    </r>
    <r>
      <rPr>
        <i/>
        <sz val="11"/>
        <color theme="1"/>
        <rFont val="Calibri"/>
        <family val="2"/>
        <scheme val="minor"/>
      </rPr>
      <t>#6</t>
    </r>
  </si>
  <si>
    <t>QUISQUEYA 2 GAS NATURAL</t>
  </si>
  <si>
    <t>QUISQUEYA 2 GN Y FO</t>
  </si>
  <si>
    <t>p. solar Monte Plata</t>
  </si>
  <si>
    <t>ESTRELLA DEL MAR 2 CFO</t>
  </si>
  <si>
    <t>PARQUE ENERGETICO LOS MINA CC TOTAL</t>
  </si>
  <si>
    <t>PARQUE ENERGETICO LOS MINA CC PARCIAL</t>
  </si>
  <si>
    <t>ESTRELLA DEL MAR 2 SFO</t>
  </si>
  <si>
    <t>AES ANDRES</t>
  </si>
  <si>
    <t>LOS ORÍGENES POWER PLANT GAS NATURAL</t>
  </si>
  <si>
    <t>QUISQUEYA 2 GN</t>
  </si>
  <si>
    <t>QUISQUEYA 1 SAN PEDRO GN</t>
  </si>
  <si>
    <t>QUISQUEYA 1 GN</t>
  </si>
  <si>
    <t>ESTRELLA DEL MAR 2 CGN</t>
  </si>
  <si>
    <t>QUISQUEYA 2 FO</t>
  </si>
  <si>
    <t>ESTRELLA DEL MAR 2 SGN</t>
  </si>
  <si>
    <t>LOS ORÍGENES POWER PLANT FUEL OIL</t>
  </si>
  <si>
    <t>QUISQUEYA 1 SAN PEDRO FO</t>
  </si>
  <si>
    <t>QUISQUEYA 1 FO</t>
  </si>
  <si>
    <t>SAN FELIPE VAP</t>
  </si>
  <si>
    <t>SAN FELIPE CC</t>
  </si>
  <si>
    <t>P. Eólico Los Cocos/Q. Cabrera</t>
  </si>
  <si>
    <t>Demanda programada</t>
  </si>
  <si>
    <t>Porcentaje no servido</t>
  </si>
  <si>
    <t>Desviación</t>
  </si>
  <si>
    <t>ZONA NORTE</t>
  </si>
  <si>
    <t>ZONA SUR</t>
  </si>
  <si>
    <t>ZONA ESTE</t>
  </si>
  <si>
    <t>CESPM 3 GN</t>
  </si>
  <si>
    <t>CESPM 1 GN</t>
  </si>
  <si>
    <t>CESPM 2 GN</t>
  </si>
  <si>
    <t>EVENTOS RELEVANTES</t>
  </si>
  <si>
    <t>8:00 p.m</t>
  </si>
  <si>
    <t>Dem. Máx. Abastecida</t>
  </si>
  <si>
    <t>G3BCARBO</t>
  </si>
  <si>
    <t>BARAHONA CARBÓN</t>
  </si>
  <si>
    <t>G3SPVAPO</t>
  </si>
  <si>
    <t>G3PALENQ</t>
  </si>
  <si>
    <t>G3HTG</t>
  </si>
  <si>
    <t>G3SESTE</t>
  </si>
  <si>
    <t>G3QUI2FO</t>
  </si>
  <si>
    <t>G3QUI2GN</t>
  </si>
  <si>
    <t>G3JCOCO1</t>
  </si>
  <si>
    <t>G3LCOCO2</t>
  </si>
  <si>
    <t>G3QCABRE</t>
  </si>
  <si>
    <t>G3PELARI</t>
  </si>
  <si>
    <t>PARQUE EOLICO LARIMAR</t>
  </si>
  <si>
    <t>G3PELAR2</t>
  </si>
  <si>
    <t>G3ITABO1</t>
  </si>
  <si>
    <t>G3ITABO2</t>
  </si>
  <si>
    <t>G3SLORE1</t>
  </si>
  <si>
    <t>SAN LORENZO 1</t>
  </si>
  <si>
    <t>G3TAVER1</t>
  </si>
  <si>
    <t>TAVERA 1</t>
  </si>
  <si>
    <t>G3TAVER2</t>
  </si>
  <si>
    <t>TAVERA 2</t>
  </si>
  <si>
    <t>G3JIGUE1</t>
  </si>
  <si>
    <t>JIGUEY 1</t>
  </si>
  <si>
    <t>G3JIGUE2</t>
  </si>
  <si>
    <t>JIGUEY 2</t>
  </si>
  <si>
    <t>G3AGUAC1</t>
  </si>
  <si>
    <t>AGUACATE 1</t>
  </si>
  <si>
    <t>G3AGUAC2</t>
  </si>
  <si>
    <t>AGUACATE 2</t>
  </si>
  <si>
    <t>G3VALDE1</t>
  </si>
  <si>
    <t>VALDESIA 1</t>
  </si>
  <si>
    <t>G3VALDE2</t>
  </si>
  <si>
    <t>VALDESIA 2</t>
  </si>
  <si>
    <t>G3RBLAN1</t>
  </si>
  <si>
    <t>RIO BLANCO 1</t>
  </si>
  <si>
    <t>G3RBLAN2</t>
  </si>
  <si>
    <t>RIO BLANCO 2</t>
  </si>
  <si>
    <t>G3MONCI1</t>
  </si>
  <si>
    <t>MONCION 1</t>
  </si>
  <si>
    <t>G3MONCI2</t>
  </si>
  <si>
    <t>MONCION 2</t>
  </si>
  <si>
    <t>G3LANGOS</t>
  </si>
  <si>
    <t>LOPEZ ANGOSTURA</t>
  </si>
  <si>
    <t>G3CEMON1</t>
  </si>
  <si>
    <t>CONTRA EMBALSE MONCION 1</t>
  </si>
  <si>
    <t>G3CEMON2</t>
  </si>
  <si>
    <t>CONTRA EMBALSE MONCION 2</t>
  </si>
  <si>
    <t>G3BAIGU1</t>
  </si>
  <si>
    <t>BAIGUAQUE 1</t>
  </si>
  <si>
    <t>G3BAIGU2</t>
  </si>
  <si>
    <t>BAIGUAQUE 2</t>
  </si>
  <si>
    <t>G3RINCON</t>
  </si>
  <si>
    <t>RINCON</t>
  </si>
  <si>
    <t>G3HATILL</t>
  </si>
  <si>
    <t>HATILLO</t>
  </si>
  <si>
    <t>G3HATIL2</t>
  </si>
  <si>
    <t>HATILLO 2</t>
  </si>
  <si>
    <t>G3JIMENO</t>
  </si>
  <si>
    <t>JIMENOA</t>
  </si>
  <si>
    <t>G3ESALTO</t>
  </si>
  <si>
    <t>EL SALTO</t>
  </si>
  <si>
    <t>G3NNAJAY</t>
  </si>
  <si>
    <t>NIZAO NAJAYO</t>
  </si>
  <si>
    <t>G3LANONE</t>
  </si>
  <si>
    <t>LOS ANONES</t>
  </si>
  <si>
    <t>G3SYEGUA</t>
  </si>
  <si>
    <t>SABANA YEGUA</t>
  </si>
  <si>
    <t>G3SABANE</t>
  </si>
  <si>
    <t>SABANETA</t>
  </si>
  <si>
    <t>G3LDAMAS</t>
  </si>
  <si>
    <t>LAS DAMAS</t>
  </si>
  <si>
    <t>G3LTORO1</t>
  </si>
  <si>
    <t>LOS TOROS 1</t>
  </si>
  <si>
    <t>G3LTORO2</t>
  </si>
  <si>
    <t>LOS TOROS 2</t>
  </si>
  <si>
    <t>G3AVARG1</t>
  </si>
  <si>
    <t>ANIANA VARGAS 1</t>
  </si>
  <si>
    <t>G3AVARG2</t>
  </si>
  <si>
    <t>ANIANA VARGAS 2</t>
  </si>
  <si>
    <t>G3DRODR1</t>
  </si>
  <si>
    <t>DOMINGO RODRIGUEZ 1</t>
  </si>
  <si>
    <t>G3DRODR2</t>
  </si>
  <si>
    <t>DOMINGO RODRIGUEZ 2</t>
  </si>
  <si>
    <t>G3RJCRUZ</t>
  </si>
  <si>
    <t>ROSA JULIA DE LA CRUZ</t>
  </si>
  <si>
    <t>G3MAGUE1</t>
  </si>
  <si>
    <t>MAGUEYAL 1</t>
  </si>
  <si>
    <t>G3MAGUE2</t>
  </si>
  <si>
    <t>MAGUEYAL 2</t>
  </si>
  <si>
    <t>G3LBARIA</t>
  </si>
  <si>
    <t>LAS BARIAS</t>
  </si>
  <si>
    <t>G3PINAL1</t>
  </si>
  <si>
    <t>PINALITO 1</t>
  </si>
  <si>
    <t>G3PINAL2</t>
  </si>
  <si>
    <t>PINALITO 2</t>
  </si>
  <si>
    <t>G3PALOM1</t>
  </si>
  <si>
    <t>PALOMINO 1</t>
  </si>
  <si>
    <t>G3PALOM2</t>
  </si>
  <si>
    <t>PALOMINO 2</t>
  </si>
  <si>
    <t>G3BDEREC</t>
  </si>
  <si>
    <t>BRAZO DERECHO</t>
  </si>
  <si>
    <t>G3SFELIP</t>
  </si>
  <si>
    <t>G3SFCC</t>
  </si>
  <si>
    <t>G3SFV</t>
  </si>
  <si>
    <t>G3PIMEN1</t>
  </si>
  <si>
    <t>G3PIMEN2</t>
  </si>
  <si>
    <t>G3PIMEN3</t>
  </si>
  <si>
    <t>G3PCATA1</t>
  </si>
  <si>
    <t>PUNTA CATALINA 1</t>
  </si>
  <si>
    <t>G3PCATA2</t>
  </si>
  <si>
    <t>PUNTA CATALINA 2</t>
  </si>
  <si>
    <t>G3CES1FO</t>
  </si>
  <si>
    <t>CESPM 1 FO</t>
  </si>
  <si>
    <t>G3CES1GN</t>
  </si>
  <si>
    <t>G3CES2FO</t>
  </si>
  <si>
    <t>CESPM 2 FO</t>
  </si>
  <si>
    <t>G3CES2GN</t>
  </si>
  <si>
    <t>G3CES3FO</t>
  </si>
  <si>
    <t>CESPM 3 FO</t>
  </si>
  <si>
    <t>G3CES3GN</t>
  </si>
  <si>
    <t>G3PALAMA</t>
  </si>
  <si>
    <t>G3LVEGA</t>
  </si>
  <si>
    <t>G3CEPP1</t>
  </si>
  <si>
    <t>G3CEPP2</t>
  </si>
  <si>
    <t>G3EM2CGN</t>
  </si>
  <si>
    <t>G3EM2SGN</t>
  </si>
  <si>
    <t>G3EM2CFO</t>
  </si>
  <si>
    <t>G3EM2SFO</t>
  </si>
  <si>
    <t>G3IKM22</t>
  </si>
  <si>
    <t>G3BERSAL</t>
  </si>
  <si>
    <t>G3LMINA5</t>
  </si>
  <si>
    <t>G3LMINA6</t>
  </si>
  <si>
    <t>G3PEMCT</t>
  </si>
  <si>
    <t>G3PEMCP</t>
  </si>
  <si>
    <t>G3AANDRE</t>
  </si>
  <si>
    <t>G3METALD</t>
  </si>
  <si>
    <t>G3LOPPGN</t>
  </si>
  <si>
    <t>G3LOPPFO</t>
  </si>
  <si>
    <t>G3MRIO</t>
  </si>
  <si>
    <t>G3QUI1FO</t>
  </si>
  <si>
    <t>G3Q1SPFO</t>
  </si>
  <si>
    <t>G3QUI1GN</t>
  </si>
  <si>
    <t>G3Q1SPGN</t>
  </si>
  <si>
    <t>G3MPSOLA</t>
  </si>
  <si>
    <t>G3SPBIOE</t>
  </si>
  <si>
    <t>SAN PEDRO BIO-ENERGY</t>
  </si>
  <si>
    <t>G3PFMSO1</t>
  </si>
  <si>
    <t>PARQUE FOTOVOLTAICO MONTE CRISTI SOLAR1</t>
  </si>
  <si>
    <t>G3PEACLA</t>
  </si>
  <si>
    <t>PARQUE EOLICO AGUA CLARA</t>
  </si>
  <si>
    <t>G3PEGUAN</t>
  </si>
  <si>
    <t>PARQUE EOLICO GUANILLO</t>
  </si>
  <si>
    <t>G3PEMATA</t>
  </si>
  <si>
    <t>PARQUE EOLICO MATAFONGO</t>
  </si>
  <si>
    <t>G3PFMPAL</t>
  </si>
  <si>
    <t>PARQUE FOTOVOLTAICO MATA DE PALMA</t>
  </si>
  <si>
    <t>G3PELGUZ</t>
  </si>
  <si>
    <t>PARQUE EOLICO LOS GUZMANCITOS</t>
  </si>
  <si>
    <t>G3PSCANO</t>
  </si>
  <si>
    <t xml:space="preserve"> Abastecida (MW) el</t>
  </si>
  <si>
    <t xml:space="preserve">Disponibilidad a la hora de Dem. Máx. </t>
  </si>
  <si>
    <t>9:00 p.m</t>
  </si>
  <si>
    <t>10:00 p.m</t>
  </si>
  <si>
    <t>11:00 p.m</t>
  </si>
  <si>
    <t>12:00 a.m</t>
  </si>
  <si>
    <t>1:00 p.m</t>
  </si>
  <si>
    <t>1:00 a.m</t>
  </si>
  <si>
    <t>2:00 a.m</t>
  </si>
  <si>
    <t>3:00 a.m</t>
  </si>
  <si>
    <t>4:00 a.m</t>
  </si>
  <si>
    <t>5:00 a.m</t>
  </si>
  <si>
    <t>6:00 a.m</t>
  </si>
  <si>
    <t>7:00 a.m</t>
  </si>
  <si>
    <t>8:00 a.m</t>
  </si>
  <si>
    <t>9:00 a.m</t>
  </si>
  <si>
    <t>10:00 a.m</t>
  </si>
  <si>
    <t>11:00 a.m</t>
  </si>
  <si>
    <t>12:00 p.m</t>
  </si>
  <si>
    <t>2:00 p.m</t>
  </si>
  <si>
    <t>3:00 p.m</t>
  </si>
  <si>
    <t>4:00 p.m</t>
  </si>
  <si>
    <t>5:00 p.m</t>
  </si>
  <si>
    <t>6:00 p.m</t>
  </si>
  <si>
    <t>7:00 p.m</t>
  </si>
  <si>
    <t>Viento</t>
  </si>
  <si>
    <t>Agua</t>
  </si>
  <si>
    <t>Solar</t>
  </si>
  <si>
    <t>Biomosa</t>
  </si>
  <si>
    <t>Disp. Total D.Max</t>
  </si>
  <si>
    <t>G3PFBAYA</t>
  </si>
  <si>
    <t>PARQUE FOTOVOLTAICO BAYAHONDA (BAYASOL)</t>
  </si>
  <si>
    <t>P. Solar Bayasol</t>
  </si>
  <si>
    <t>BARAHONA CARBON</t>
  </si>
  <si>
    <t>P. Solar Monte Plata</t>
  </si>
  <si>
    <t>G3PSGIRA</t>
  </si>
  <si>
    <t>PARQUE SOLAR GIRASOL</t>
  </si>
  <si>
    <t>P. Solar Girasol</t>
  </si>
  <si>
    <t xml:space="preserve">MONTECRISTI SOLAR </t>
  </si>
  <si>
    <t>PARQUE SOLAR MATA DE PALMA</t>
  </si>
  <si>
    <t>PARQUE SOLAR BAYAHONDA (BAYASOL)</t>
  </si>
  <si>
    <t xml:space="preserve">Estrella del Mar 3 </t>
  </si>
  <si>
    <t>G3EMAR3</t>
  </si>
  <si>
    <r>
      <rPr>
        <b/>
        <sz val="10"/>
        <rFont val="Verdana"/>
        <family val="2"/>
      </rPr>
      <t>ITABO 2 (120 MW).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>SALIDA:</t>
    </r>
    <r>
      <rPr>
        <sz val="10"/>
        <rFont val="Verdana"/>
        <family val="2"/>
      </rPr>
      <t xml:space="preserve"> 21 Nov. 2021, a las 23:27 horas.
</t>
    </r>
    <r>
      <rPr>
        <b/>
        <sz val="10"/>
        <rFont val="Verdana"/>
        <family val="2"/>
      </rPr>
      <t>CAUSA:</t>
    </r>
    <r>
      <rPr>
        <sz val="10"/>
        <rFont val="Verdana"/>
        <family val="2"/>
      </rPr>
      <t xml:space="preserve"> Mantenimiento Mayor.
</t>
    </r>
    <r>
      <rPr>
        <b/>
        <sz val="10"/>
        <rFont val="Verdana"/>
        <family val="2"/>
      </rPr>
      <t>Posible Entrada:</t>
    </r>
    <r>
      <rPr>
        <sz val="10"/>
        <rFont val="Verdana"/>
        <family val="2"/>
      </rPr>
      <t xml:space="preserve"> 15 enero 2022.</t>
    </r>
  </si>
  <si>
    <r>
      <rPr>
        <b/>
        <sz val="10"/>
        <rFont val="Verdana"/>
        <family val="2"/>
      </rPr>
      <t>Los Mina 5 (105 MW)</t>
    </r>
    <r>
      <rPr>
        <sz val="10"/>
        <rFont val="Verdana"/>
        <family val="2"/>
      </rPr>
      <t xml:space="preserve">.
</t>
    </r>
    <r>
      <rPr>
        <b/>
        <sz val="10"/>
        <rFont val="Verdana"/>
        <family val="2"/>
      </rPr>
      <t>SALIDA:</t>
    </r>
    <r>
      <rPr>
        <sz val="10"/>
        <rFont val="Verdana"/>
        <family val="2"/>
      </rPr>
      <t xml:space="preserve"> 26 Dic. 2021, a las 01:36 horas.
</t>
    </r>
    <r>
      <rPr>
        <b/>
        <sz val="10"/>
        <rFont val="Verdana"/>
        <family val="2"/>
      </rPr>
      <t>CAUSA:</t>
    </r>
    <r>
      <rPr>
        <sz val="10"/>
        <rFont val="Verdana"/>
        <family val="2"/>
      </rPr>
      <t xml:space="preserve"> Ajuste de Mantenimiento.
</t>
    </r>
    <r>
      <rPr>
        <b/>
        <sz val="10"/>
        <rFont val="Verdana"/>
        <family val="2"/>
      </rPr>
      <t>Posible Entrada:</t>
    </r>
    <r>
      <rPr>
        <sz val="10"/>
        <rFont val="Verdana"/>
        <family val="2"/>
      </rPr>
      <t xml:space="preserve"> Información no disponible</t>
    </r>
  </si>
  <si>
    <r>
      <t>Las centrales generadoras fuera disponibles a la hora de Demanda Maxima abastecida durante el dia de ayer:</t>
    </r>
    <r>
      <rPr>
        <sz val="10"/>
        <rFont val="Verdana"/>
        <family val="2"/>
      </rPr>
      <t xml:space="preserve"> Barahona Carbón, Palenque, Haina Gas, Metaldom, Monte Rio, INCA km22 y Bersal.</t>
    </r>
  </si>
  <si>
    <r>
      <t>Generación 29</t>
    </r>
    <r>
      <rPr>
        <b/>
        <sz val="10"/>
        <color rgb="FFFF0000"/>
        <rFont val="Verdana"/>
        <family val="2"/>
      </rPr>
      <t>/12/21</t>
    </r>
    <r>
      <rPr>
        <b/>
        <sz val="10"/>
        <rFont val="Verdana"/>
        <family val="2"/>
      </rPr>
      <t xml:space="preserve"> en Hora Dem. Max. (MW)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</si>
</sst>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\ _€_-;\-* #,##0\ _€_-;_-* &quot;-&quot;\ _€_-;_-@_-"/>
    <numFmt numFmtId="169" formatCode="_-* #,##0.00\ _€_-;\-* #,##0.00\ _€_-;_-* &quot;-&quot;??\ _€_-;_-@_-"/>
    <numFmt numFmtId="170" formatCode="_(* #,##0.0_);_(* \(#,##0.0\);_(* &quot;-&quot;??_);_(@_)"/>
    <numFmt numFmtId="171" formatCode="#,##0.0"/>
    <numFmt numFmtId="172" formatCode="_(* #,##0_);_(* \(#,##0\);_(* &quot;-&quot;??_);_(@_)"/>
    <numFmt numFmtId="173" formatCode="0.0"/>
    <numFmt numFmtId="174" formatCode="0.0%"/>
    <numFmt numFmtId="175" formatCode="[$-1C0A]d&quot; de &quot;mmmm&quot; de &quot;yyyy;@"/>
    <numFmt numFmtId="176" formatCode="_(* #,##0.0_);_(* \(#,##0.0\);_(* &quot;-&quot;?_);_(@_)"/>
    <numFmt numFmtId="177" formatCode="_(* #,##0.00_);_(* \(#,##0.00\);_(* &quot;-&quot;?_);_(@_)"/>
    <numFmt numFmtId="178" formatCode="_-* #,##0.0_-;\-* #,##0.0_-;_-* &quot;-&quot;?_-;_-@_-"/>
    <numFmt numFmtId="179" formatCode="&quot;RD$&quot;#,##0.00_);\(&quot;RD$&quot;#,##0.00\)"/>
    <numFmt numFmtId="180" formatCode="_(&quot;RD$&quot;* #,##0.00_);_(&quot;RD$&quot;* \(#,##0.00\);_(&quot;RD$&quot;* &quot;-&quot;??_);_(@_)"/>
    <numFmt numFmtId="181" formatCode="m\-d\-yy"/>
    <numFmt numFmtId="182" formatCode="m\o\n\th\ d\,\ yyyy"/>
    <numFmt numFmtId="183" formatCode="_([$€-2]* #,##0.00_);_([$€-2]* \(#,##0.00\);_([$€-2]* &quot;-&quot;??_)"/>
    <numFmt numFmtId="184" formatCode="#.00"/>
    <numFmt numFmtId="185" formatCode="#."/>
    <numFmt numFmtId="186" formatCode="0.00_)"/>
    <numFmt numFmtId="187" formatCode="_-* #,##0.0\ _€_-;\-* #,##0.0\ _€_-;_-* &quot;-&quot;?\ _€_-;_-@_-"/>
    <numFmt numFmtId="188" formatCode="[$-F400]h:mm:ss\ AM/PM"/>
    <numFmt numFmtId="189" formatCode="[$-1C0A]dddd\,\ dd&quot; de &quot;mmmm&quot; de &quot;yyyy;@"/>
    <numFmt numFmtId="190" formatCode="[$-1C0A]dddd\ d&quot; de &quot;mmmm&quot; de &quot;yyyy;@"/>
    <numFmt numFmtId="191" formatCode="[$-C0A]d\ &quot;de&quot;\ mmmm\ &quot;de&quot;\ yyyy;@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sz val="8"/>
      <name val="Verdan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Verdana"/>
      <family val="2"/>
    </font>
    <font>
      <b/>
      <sz val="10"/>
      <color indexed="22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8"/>
      <name val="Verdana"/>
      <family val="2"/>
    </font>
    <font>
      <sz val="12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indexed="30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u/>
      <sz val="11"/>
      <color indexed="37"/>
      <name val="Arial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u/>
      <sz val="10"/>
      <color indexed="42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0"/>
      <color rgb="FF006100"/>
      <name val="Arial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9"/>
      <name val="Verdana"/>
      <family val="2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Verdana"/>
      <family val="2"/>
    </font>
    <font>
      <sz val="10"/>
      <color theme="5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70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5" fillId="0" borderId="0"/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81" fontId="26" fillId="13" borderId="37">
      <alignment horizontal="center" vertical="center"/>
    </xf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2" fontId="28" fillId="0" borderId="0">
      <protection locked="0"/>
    </xf>
    <xf numFmtId="183" fontId="3" fillId="0" borderId="0" applyFont="0" applyFill="0" applyBorder="0" applyAlignment="0" applyProtection="0"/>
    <xf numFmtId="184" fontId="28" fillId="0" borderId="0">
      <protection locked="0"/>
    </xf>
    <xf numFmtId="0" fontId="38" fillId="12" borderId="0" applyNumberFormat="0" applyBorder="0" applyAlignment="0" applyProtection="0"/>
    <xf numFmtId="38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185" fontId="30" fillId="0" borderId="0">
      <protection locked="0"/>
    </xf>
    <xf numFmtId="185" fontId="30" fillId="0" borderId="0">
      <protection locked="0"/>
    </xf>
    <xf numFmtId="0" fontId="31" fillId="0" borderId="38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0" fontId="27" fillId="14" borderId="3" applyNumberFormat="0" applyBorder="0" applyAlignment="0" applyProtection="0"/>
    <xf numFmtId="179" fontId="3" fillId="0" borderId="0" applyFont="0" applyFill="0" applyBorder="0" applyAlignment="0" applyProtection="0"/>
    <xf numFmtId="37" fontId="32" fillId="0" borderId="0"/>
    <xf numFmtId="186" fontId="3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185" fontId="28" fillId="0" borderId="39">
      <protection locked="0"/>
    </xf>
    <xf numFmtId="37" fontId="27" fillId="15" borderId="0" applyNumberFormat="0" applyBorder="0" applyAlignment="0" applyProtection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" fontId="34" fillId="0" borderId="38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6" fillId="12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7" fillId="0" borderId="0"/>
    <xf numFmtId="0" fontId="51" fillId="0" borderId="0"/>
    <xf numFmtId="189" fontId="3" fillId="0" borderId="0"/>
    <xf numFmtId="0" fontId="3" fillId="0" borderId="0"/>
    <xf numFmtId="0" fontId="27" fillId="0" borderId="0"/>
    <xf numFmtId="0" fontId="52" fillId="0" borderId="0"/>
    <xf numFmtId="0" fontId="1" fillId="0" borderId="0"/>
    <xf numFmtId="19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8" fontId="1" fillId="0" borderId="0"/>
    <xf numFmtId="188" fontId="1" fillId="0" borderId="0"/>
    <xf numFmtId="0" fontId="3" fillId="0" borderId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7" fillId="8" borderId="0" applyNumberFormat="0" applyBorder="0" applyAlignment="0" applyProtection="0"/>
    <xf numFmtId="0" fontId="3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4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18" borderId="0" applyNumberFormat="0" applyBorder="0" applyAlignment="0" applyProtection="0"/>
    <xf numFmtId="0" fontId="46" fillId="12" borderId="0" applyNumberFormat="0" applyBorder="0" applyAlignment="0" applyProtection="0"/>
    <xf numFmtId="0" fontId="56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53" applyNumberFormat="0" applyFill="0" applyAlignment="0" applyProtection="0"/>
    <xf numFmtId="0" fontId="80" fillId="0" borderId="52" applyNumberFormat="0" applyFill="0" applyAlignment="0" applyProtection="0"/>
    <xf numFmtId="0" fontId="79" fillId="0" borderId="51" applyNumberFormat="0" applyFill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20" borderId="4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2" borderId="50" applyNumberFormat="0" applyFont="0" applyAlignment="0" applyProtection="0"/>
    <xf numFmtId="0" fontId="1" fillId="0" borderId="0"/>
    <xf numFmtId="0" fontId="1" fillId="0" borderId="0"/>
    <xf numFmtId="0" fontId="52" fillId="0" borderId="0"/>
    <xf numFmtId="0" fontId="52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4" fillId="35" borderId="0" applyNumberFormat="0" applyBorder="0" applyAlignment="0" applyProtection="0"/>
    <xf numFmtId="0" fontId="73" fillId="21" borderId="47" applyNumberFormat="0" applyAlignment="0" applyProtection="0"/>
    <xf numFmtId="0" fontId="66" fillId="34" borderId="0" applyNumberFormat="0" applyBorder="0" applyAlignment="0" applyProtection="0"/>
    <xf numFmtId="0" fontId="66" fillId="28" borderId="0" applyNumberFormat="0" applyBorder="0" applyAlignment="0" applyProtection="0"/>
    <xf numFmtId="0" fontId="66" fillId="33" borderId="0" applyNumberFormat="0" applyBorder="0" applyAlignment="0" applyProtection="0"/>
    <xf numFmtId="0" fontId="66" fillId="32" borderId="0" applyNumberFormat="0" applyBorder="0" applyAlignment="0" applyProtection="0"/>
    <xf numFmtId="0" fontId="66" fillId="31" borderId="0" applyNumberFormat="0" applyBorder="0" applyAlignment="0" applyProtection="0"/>
    <xf numFmtId="0" fontId="66" fillId="28" borderId="0" applyNumberFormat="0" applyBorder="0" applyAlignment="0" applyProtection="0"/>
    <xf numFmtId="0" fontId="72" fillId="0" borderId="0" applyNumberFormat="0" applyFill="0" applyBorder="0" applyAlignment="0" applyProtection="0"/>
    <xf numFmtId="167" fontId="40" fillId="0" borderId="0" applyFont="0" applyFill="0" applyBorder="0" applyAlignment="0" applyProtection="0"/>
    <xf numFmtId="0" fontId="71" fillId="0" borderId="49" applyNumberFormat="0" applyFill="0" applyAlignment="0" applyProtection="0"/>
    <xf numFmtId="0" fontId="67" fillId="30" borderId="48" applyNumberFormat="0" applyAlignment="0" applyProtection="0"/>
    <xf numFmtId="0" fontId="70" fillId="20" borderId="47" applyNumberFormat="0" applyAlignment="0" applyProtection="0"/>
    <xf numFmtId="0" fontId="69" fillId="29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24" borderId="0" applyNumberFormat="0" applyBorder="0" applyAlignment="0" applyProtection="0"/>
    <xf numFmtId="0" fontId="66" fillId="26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8" fillId="21" borderId="0" applyNumberFormat="0" applyBorder="0" applyAlignment="0" applyProtection="0"/>
    <xf numFmtId="0" fontId="68" fillId="27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1" borderId="0" applyNumberFormat="0" applyBorder="0" applyAlignment="0" applyProtection="0"/>
    <xf numFmtId="0" fontId="68" fillId="23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1" borderId="0" applyNumberFormat="0" applyBorder="0" applyAlignment="0" applyProtection="0"/>
    <xf numFmtId="0" fontId="68" fillId="20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0" fontId="71" fillId="0" borderId="49" applyNumberFormat="0" applyFill="0" applyAlignment="0" applyProtection="0"/>
    <xf numFmtId="0" fontId="71" fillId="0" borderId="49" applyNumberFormat="0" applyFill="0" applyAlignment="0" applyProtection="0"/>
    <xf numFmtId="0" fontId="71" fillId="0" borderId="49" applyNumberFormat="0" applyFill="0" applyAlignment="0" applyProtection="0"/>
    <xf numFmtId="0" fontId="47" fillId="0" borderId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189" fontId="1" fillId="0" borderId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/>
    <xf numFmtId="0" fontId="65" fillId="0" borderId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5" borderId="0" applyNumberFormat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0" borderId="0"/>
    <xf numFmtId="9" fontId="3" fillId="0" borderId="0" applyFont="0" applyFill="0" applyBorder="0" applyAlignment="0" applyProtection="0"/>
    <xf numFmtId="0" fontId="8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/>
    <xf numFmtId="0" fontId="8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/>
    <xf numFmtId="0" fontId="83" fillId="0" borderId="0"/>
    <xf numFmtId="9" fontId="3" fillId="0" borderId="0" applyFont="0" applyFill="0" applyBorder="0" applyAlignment="0" applyProtection="0"/>
    <xf numFmtId="0" fontId="8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/>
    <xf numFmtId="0" fontId="8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/>
    <xf numFmtId="0" fontId="8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9" fontId="3" fillId="0" borderId="0" applyFont="0" applyFill="0" applyBorder="0" applyAlignment="0" applyProtection="0"/>
    <xf numFmtId="0" fontId="8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9" fontId="3" fillId="0" borderId="0" applyFont="0" applyFill="0" applyBorder="0" applyAlignment="0" applyProtection="0"/>
    <xf numFmtId="0" fontId="8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9" fontId="3" fillId="0" borderId="0" applyFont="0" applyFill="0" applyBorder="0" applyAlignment="0" applyProtection="0"/>
    <xf numFmtId="0" fontId="83" fillId="0" borderId="0"/>
    <xf numFmtId="9" fontId="3" fillId="0" borderId="0" applyFont="0" applyFill="0" applyBorder="0" applyAlignment="0" applyProtection="0"/>
    <xf numFmtId="0" fontId="83" fillId="0" borderId="0"/>
    <xf numFmtId="9" fontId="3" fillId="0" borderId="0" applyFont="0" applyFill="0" applyBorder="0" applyAlignment="0" applyProtection="0"/>
    <xf numFmtId="0" fontId="8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3" fillId="0" borderId="0"/>
  </cellStyleXfs>
  <cellXfs count="379">
    <xf numFmtId="0" fontId="0" fillId="0" borderId="0" xfId="0"/>
    <xf numFmtId="0" fontId="5" fillId="2" borderId="0" xfId="4" applyFont="1" applyFill="1" applyAlignment="1">
      <alignment vertical="center"/>
    </xf>
    <xf numFmtId="0" fontId="5" fillId="2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171" fontId="7" fillId="0" borderId="3" xfId="6" applyNumberFormat="1" applyFont="1" applyFill="1" applyBorder="1" applyAlignment="1" applyProtection="1">
      <alignment horizontal="left" vertical="center"/>
      <protection hidden="1"/>
    </xf>
    <xf numFmtId="170" fontId="7" fillId="0" borderId="3" xfId="7" applyNumberFormat="1" applyFont="1" applyFill="1" applyBorder="1" applyAlignment="1">
      <alignment horizontal="right" vertical="center"/>
    </xf>
    <xf numFmtId="0" fontId="8" fillId="2" borderId="0" xfId="4" applyFont="1" applyFill="1" applyBorder="1" applyAlignment="1">
      <alignment horizontal="left" vertical="center"/>
    </xf>
    <xf numFmtId="167" fontId="7" fillId="2" borderId="3" xfId="5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horizontal="left" vertical="center" indent="1"/>
    </xf>
    <xf numFmtId="0" fontId="5" fillId="2" borderId="21" xfId="4" applyFont="1" applyFill="1" applyBorder="1" applyAlignment="1">
      <alignment horizontal="left" vertical="center" indent="1"/>
    </xf>
    <xf numFmtId="0" fontId="7" fillId="2" borderId="3" xfId="4" applyFont="1" applyFill="1" applyBorder="1" applyAlignment="1">
      <alignment horizontal="center" vertical="center"/>
    </xf>
    <xf numFmtId="43" fontId="5" fillId="2" borderId="0" xfId="4" applyNumberFormat="1" applyFont="1" applyFill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1" fontId="7" fillId="0" borderId="3" xfId="5" applyNumberFormat="1" applyFont="1" applyFill="1" applyBorder="1" applyAlignment="1">
      <alignment horizontal="center" vertical="center"/>
    </xf>
    <xf numFmtId="170" fontId="7" fillId="2" borderId="3" xfId="5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5" fillId="0" borderId="0" xfId="4" applyFont="1"/>
    <xf numFmtId="167" fontId="5" fillId="0" borderId="0" xfId="4" applyNumberFormat="1" applyFont="1"/>
    <xf numFmtId="172" fontId="13" fillId="0" borderId="3" xfId="5" applyNumberFormat="1" applyFont="1" applyFill="1" applyBorder="1" applyAlignment="1" applyProtection="1">
      <alignment horizontal="center"/>
    </xf>
    <xf numFmtId="172" fontId="13" fillId="0" borderId="1" xfId="5" applyNumberFormat="1" applyFont="1" applyFill="1" applyBorder="1" applyAlignment="1" applyProtection="1">
      <alignment horizontal="center"/>
    </xf>
    <xf numFmtId="3" fontId="14" fillId="0" borderId="0" xfId="4" applyNumberFormat="1" applyFont="1" applyFill="1" applyBorder="1"/>
    <xf numFmtId="0" fontId="6" fillId="0" borderId="0" xfId="4" applyFont="1"/>
    <xf numFmtId="3" fontId="15" fillId="0" borderId="0" xfId="4" applyNumberFormat="1" applyFont="1" applyFill="1" applyBorder="1" applyProtection="1">
      <protection hidden="1"/>
    </xf>
    <xf numFmtId="9" fontId="5" fillId="0" borderId="3" xfId="8" applyNumberFormat="1" applyFont="1" applyBorder="1" applyAlignment="1">
      <alignment horizontal="center"/>
    </xf>
    <xf numFmtId="172" fontId="5" fillId="0" borderId="0" xfId="4" applyNumberFormat="1" applyFont="1" applyBorder="1"/>
    <xf numFmtId="0" fontId="5" fillId="0" borderId="0" xfId="4" applyFont="1" applyBorder="1"/>
    <xf numFmtId="172" fontId="5" fillId="0" borderId="0" xfId="5" applyNumberFormat="1" applyFont="1" applyBorder="1" applyAlignment="1">
      <alignment horizontal="center"/>
    </xf>
    <xf numFmtId="172" fontId="13" fillId="0" borderId="0" xfId="5" applyNumberFormat="1" applyFont="1" applyFill="1" applyBorder="1" applyAlignment="1" applyProtection="1">
      <alignment horizontal="center"/>
    </xf>
    <xf numFmtId="172" fontId="5" fillId="0" borderId="0" xfId="4" applyNumberFormat="1" applyFont="1"/>
    <xf numFmtId="3" fontId="5" fillId="0" borderId="0" xfId="4" applyNumberFormat="1" applyFont="1" applyFill="1" applyBorder="1"/>
    <xf numFmtId="3" fontId="5" fillId="0" borderId="0" xfId="4" applyNumberFormat="1" applyFont="1"/>
    <xf numFmtId="9" fontId="5" fillId="0" borderId="0" xfId="8" applyFont="1"/>
    <xf numFmtId="0" fontId="5" fillId="2" borderId="0" xfId="4" applyFont="1" applyFill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6" fillId="3" borderId="6" xfId="4" applyFont="1" applyFill="1" applyBorder="1" applyAlignment="1">
      <alignment horizontal="center" vertical="center" wrapText="1"/>
    </xf>
    <xf numFmtId="173" fontId="5" fillId="2" borderId="0" xfId="4" applyNumberFormat="1" applyFont="1" applyFill="1" applyAlignment="1">
      <alignment horizontal="center" vertical="center"/>
    </xf>
    <xf numFmtId="0" fontId="7" fillId="4" borderId="3" xfId="4" applyFont="1" applyFill="1" applyBorder="1" applyAlignment="1">
      <alignment horizontal="center" vertical="center"/>
    </xf>
    <xf numFmtId="170" fontId="7" fillId="4" borderId="3" xfId="6" applyNumberFormat="1" applyFont="1" applyFill="1" applyBorder="1" applyAlignment="1">
      <alignment horizontal="center" vertical="center"/>
    </xf>
    <xf numFmtId="170" fontId="7" fillId="4" borderId="3" xfId="5" applyNumberFormat="1" applyFont="1" applyFill="1" applyBorder="1" applyAlignment="1">
      <alignment horizontal="center" vertical="center"/>
    </xf>
    <xf numFmtId="2" fontId="7" fillId="4" borderId="3" xfId="4" applyNumberFormat="1" applyFont="1" applyFill="1" applyBorder="1" applyAlignment="1">
      <alignment horizontal="center"/>
    </xf>
    <xf numFmtId="170" fontId="10" fillId="6" borderId="3" xfId="1" applyNumberFormat="1" applyFont="1" applyFill="1" applyBorder="1" applyAlignment="1"/>
    <xf numFmtId="0" fontId="7" fillId="6" borderId="1" xfId="4" applyFont="1" applyFill="1" applyBorder="1" applyAlignment="1">
      <alignment horizontal="center" vertical="center"/>
    </xf>
    <xf numFmtId="170" fontId="6" fillId="6" borderId="3" xfId="6" applyNumberFormat="1" applyFont="1" applyFill="1" applyBorder="1" applyAlignment="1">
      <alignment horizontal="center" vertical="center"/>
    </xf>
    <xf numFmtId="170" fontId="5" fillId="0" borderId="3" xfId="7" applyNumberFormat="1" applyFont="1" applyFill="1" applyBorder="1" applyAlignment="1">
      <alignment horizontal="right" vertical="center"/>
    </xf>
    <xf numFmtId="170" fontId="5" fillId="4" borderId="3" xfId="1" applyNumberFormat="1" applyFont="1" applyFill="1" applyBorder="1" applyAlignment="1"/>
    <xf numFmtId="171" fontId="5" fillId="0" borderId="3" xfId="6" applyNumberFormat="1" applyFont="1" applyFill="1" applyBorder="1" applyAlignment="1" applyProtection="1">
      <alignment horizontal="left" vertical="center"/>
      <protection hidden="1"/>
    </xf>
    <xf numFmtId="171" fontId="6" fillId="6" borderId="3" xfId="6" applyNumberFormat="1" applyFont="1" applyFill="1" applyBorder="1" applyAlignment="1" applyProtection="1">
      <alignment horizontal="left" vertical="center"/>
      <protection hidden="1"/>
    </xf>
    <xf numFmtId="171" fontId="5" fillId="4" borderId="3" xfId="6" applyNumberFormat="1" applyFont="1" applyFill="1" applyBorder="1" applyAlignment="1" applyProtection="1">
      <alignment horizontal="left" vertical="center"/>
      <protection hidden="1"/>
    </xf>
    <xf numFmtId="171" fontId="6" fillId="6" borderId="2" xfId="6" applyNumberFormat="1" applyFont="1" applyFill="1" applyBorder="1" applyAlignment="1" applyProtection="1">
      <alignment horizontal="left" vertical="center"/>
      <protection hidden="1"/>
    </xf>
    <xf numFmtId="0" fontId="9" fillId="3" borderId="28" xfId="4" applyFont="1" applyFill="1" applyBorder="1" applyAlignment="1">
      <alignment horizontal="center" vertical="center"/>
    </xf>
    <xf numFmtId="0" fontId="9" fillId="3" borderId="29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/>
    </xf>
    <xf numFmtId="171" fontId="20" fillId="10" borderId="0" xfId="0" applyNumberFormat="1" applyFont="1" applyFill="1" applyBorder="1" applyAlignment="1" applyProtection="1">
      <alignment vertical="center" wrapText="1"/>
    </xf>
    <xf numFmtId="0" fontId="5" fillId="0" borderId="3" xfId="4" applyFont="1" applyBorder="1"/>
    <xf numFmtId="172" fontId="13" fillId="0" borderId="1" xfId="5" applyNumberFormat="1" applyFont="1" applyFill="1" applyBorder="1" applyAlignment="1" applyProtection="1">
      <alignment horizontal="center" vertical="center"/>
    </xf>
    <xf numFmtId="172" fontId="6" fillId="0" borderId="3" xfId="4" applyNumberFormat="1" applyFont="1" applyBorder="1" applyAlignment="1">
      <alignment horizontal="center" vertical="center"/>
    </xf>
    <xf numFmtId="171" fontId="21" fillId="2" borderId="0" xfId="0" applyNumberFormat="1" applyFont="1" applyFill="1" applyBorder="1" applyAlignment="1" applyProtection="1">
      <alignment vertical="center" wrapText="1"/>
    </xf>
    <xf numFmtId="171" fontId="5" fillId="0" borderId="0" xfId="4" applyNumberFormat="1" applyFont="1" applyBorder="1"/>
    <xf numFmtId="0" fontId="5" fillId="0" borderId="3" xfId="4" applyFont="1" applyBorder="1" applyAlignment="1">
      <alignment horizontal="center"/>
    </xf>
    <xf numFmtId="0" fontId="17" fillId="0" borderId="0" xfId="4" applyFont="1" applyFill="1" applyBorder="1" applyAlignment="1">
      <alignment horizontal="left" vertical="center" indent="1"/>
    </xf>
    <xf numFmtId="0" fontId="5" fillId="0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174" fontId="5" fillId="0" borderId="3" xfId="9" applyNumberFormat="1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2" borderId="5" xfId="4" applyFont="1" applyFill="1" applyBorder="1" applyAlignment="1">
      <alignment vertical="center"/>
    </xf>
    <xf numFmtId="0" fontId="5" fillId="2" borderId="35" xfId="4" applyFont="1" applyFill="1" applyBorder="1" applyAlignment="1">
      <alignment vertical="center"/>
    </xf>
    <xf numFmtId="0" fontId="5" fillId="2" borderId="6" xfId="4" applyFont="1" applyFill="1" applyBorder="1" applyAlignment="1">
      <alignment vertical="center"/>
    </xf>
    <xf numFmtId="0" fontId="5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5" fillId="2" borderId="7" xfId="4" applyFont="1" applyFill="1" applyBorder="1" applyAlignment="1">
      <alignment vertical="center"/>
    </xf>
    <xf numFmtId="0" fontId="5" fillId="2" borderId="27" xfId="4" applyFont="1" applyFill="1" applyBorder="1" applyAlignment="1">
      <alignment vertical="center"/>
    </xf>
    <xf numFmtId="0" fontId="5" fillId="2" borderId="8" xfId="4" applyFont="1" applyFill="1" applyBorder="1" applyAlignment="1">
      <alignment vertical="center"/>
    </xf>
    <xf numFmtId="171" fontId="7" fillId="2" borderId="36" xfId="6" applyNumberFormat="1" applyFont="1" applyFill="1" applyBorder="1" applyAlignment="1" applyProtection="1">
      <alignment vertical="center"/>
      <protection hidden="1"/>
    </xf>
    <xf numFmtId="178" fontId="5" fillId="0" borderId="0" xfId="4" applyNumberFormat="1" applyFont="1"/>
    <xf numFmtId="171" fontId="23" fillId="2" borderId="3" xfId="0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>
      <alignment vertical="top" wrapText="1"/>
    </xf>
    <xf numFmtId="172" fontId="6" fillId="0" borderId="28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172" fontId="6" fillId="0" borderId="3" xfId="5" applyNumberFormat="1" applyFont="1" applyBorder="1" applyAlignment="1">
      <alignment horizontal="center"/>
    </xf>
    <xf numFmtId="171" fontId="20" fillId="10" borderId="0" xfId="0" applyNumberFormat="1" applyFont="1" applyFill="1" applyBorder="1" applyAlignment="1" applyProtection="1">
      <alignment horizontal="center" vertical="center" wrapText="1"/>
    </xf>
    <xf numFmtId="172" fontId="5" fillId="0" borderId="0" xfId="4" applyNumberFormat="1" applyFont="1" applyBorder="1" applyAlignment="1">
      <alignment horizontal="center"/>
    </xf>
    <xf numFmtId="171" fontId="5" fillId="0" borderId="0" xfId="4" applyNumberFormat="1" applyFont="1"/>
    <xf numFmtId="171" fontId="6" fillId="6" borderId="1" xfId="6" applyNumberFormat="1" applyFont="1" applyFill="1" applyBorder="1" applyAlignment="1" applyProtection="1">
      <alignment vertical="center"/>
      <protection hidden="1"/>
    </xf>
    <xf numFmtId="170" fontId="9" fillId="6" borderId="2" xfId="1" applyNumberFormat="1" applyFont="1" applyFill="1" applyBorder="1" applyAlignment="1"/>
    <xf numFmtId="171" fontId="5" fillId="4" borderId="28" xfId="6" applyNumberFormat="1" applyFont="1" applyFill="1" applyBorder="1" applyAlignment="1" applyProtection="1">
      <alignment horizontal="left" vertical="center"/>
      <protection hidden="1"/>
    </xf>
    <xf numFmtId="171" fontId="6" fillId="6" borderId="3" xfId="6" applyNumberFormat="1" applyFont="1" applyFill="1" applyBorder="1" applyAlignment="1" applyProtection="1">
      <alignment vertical="center"/>
      <protection hidden="1"/>
    </xf>
    <xf numFmtId="0" fontId="5" fillId="0" borderId="3" xfId="4" applyFont="1" applyBorder="1" applyAlignment="1">
      <alignment horizontal="left"/>
    </xf>
    <xf numFmtId="0" fontId="6" fillId="0" borderId="3" xfId="4" applyFont="1" applyBorder="1" applyAlignment="1">
      <alignment horizontal="left"/>
    </xf>
    <xf numFmtId="0" fontId="5" fillId="0" borderId="3" xfId="4" applyFont="1" applyBorder="1" applyAlignment="1">
      <alignment horizontal="left" wrapText="1"/>
    </xf>
    <xf numFmtId="0" fontId="0" fillId="0" borderId="3" xfId="0" applyBorder="1"/>
    <xf numFmtId="0" fontId="2" fillId="0" borderId="0" xfId="0" applyFont="1"/>
    <xf numFmtId="170" fontId="5" fillId="0" borderId="0" xfId="4" applyNumberFormat="1" applyFont="1"/>
    <xf numFmtId="0" fontId="0" fillId="0" borderId="0" xfId="0" applyBorder="1"/>
    <xf numFmtId="1" fontId="7" fillId="0" borderId="28" xfId="5" applyNumberFormat="1" applyFont="1" applyFill="1" applyBorder="1" applyAlignment="1">
      <alignment horizontal="center" vertical="center"/>
    </xf>
    <xf numFmtId="0" fontId="9" fillId="3" borderId="3" xfId="4" applyFont="1" applyFill="1" applyBorder="1" applyAlignment="1">
      <alignment horizontal="center" vertical="center" wrapText="1"/>
    </xf>
    <xf numFmtId="171" fontId="24" fillId="2" borderId="0" xfId="0" applyNumberFormat="1" applyFont="1" applyFill="1" applyBorder="1" applyAlignment="1" applyProtection="1">
      <alignment horizontal="center" vertical="center" wrapText="1"/>
    </xf>
    <xf numFmtId="171" fontId="23" fillId="2" borderId="0" xfId="0" applyNumberFormat="1" applyFont="1" applyFill="1" applyBorder="1" applyAlignment="1" applyProtection="1">
      <alignment horizontal="center" vertical="center" wrapText="1"/>
    </xf>
    <xf numFmtId="173" fontId="42" fillId="10" borderId="0" xfId="0" applyNumberFormat="1" applyFont="1" applyFill="1" applyBorder="1" applyAlignment="1">
      <alignment horizontal="center" vertical="center"/>
    </xf>
    <xf numFmtId="0" fontId="5" fillId="10" borderId="0" xfId="4" applyFont="1" applyFill="1" applyBorder="1"/>
    <xf numFmtId="171" fontId="43" fillId="2" borderId="0" xfId="0" applyNumberFormat="1" applyFont="1" applyFill="1" applyBorder="1" applyAlignment="1" applyProtection="1">
      <alignment horizontal="right" vertical="center"/>
    </xf>
    <xf numFmtId="0" fontId="5" fillId="2" borderId="13" xfId="4" applyFont="1" applyFill="1" applyBorder="1" applyAlignment="1">
      <alignment horizontal="left" vertical="center" indent="1"/>
    </xf>
    <xf numFmtId="171" fontId="5" fillId="10" borderId="14" xfId="6" applyNumberFormat="1" applyFont="1" applyFill="1" applyBorder="1" applyAlignment="1" applyProtection="1">
      <alignment horizontal="center" vertical="center"/>
      <protection hidden="1"/>
    </xf>
    <xf numFmtId="0" fontId="5" fillId="2" borderId="17" xfId="4" applyFont="1" applyFill="1" applyBorder="1" applyAlignment="1">
      <alignment horizontal="left" vertical="center" indent="1"/>
    </xf>
    <xf numFmtId="171" fontId="5" fillId="0" borderId="18" xfId="6" applyNumberFormat="1" applyFont="1" applyFill="1" applyBorder="1" applyAlignment="1" applyProtection="1">
      <alignment horizontal="center" vertical="center"/>
      <protection hidden="1"/>
    </xf>
    <xf numFmtId="167" fontId="7" fillId="0" borderId="3" xfId="5" applyFont="1" applyFill="1" applyBorder="1" applyAlignment="1">
      <alignment horizontal="center" vertical="center"/>
    </xf>
    <xf numFmtId="187" fontId="5" fillId="0" borderId="0" xfId="4" applyNumberFormat="1" applyFont="1"/>
    <xf numFmtId="167" fontId="7" fillId="10" borderId="3" xfId="5" applyFont="1" applyFill="1" applyBorder="1" applyAlignment="1">
      <alignment horizontal="center" vertical="center"/>
    </xf>
    <xf numFmtId="170" fontId="16" fillId="0" borderId="0" xfId="4" applyNumberFormat="1" applyFont="1" applyFill="1" applyBorder="1" applyAlignment="1">
      <alignment horizontal="left" vertical="center" indent="1"/>
    </xf>
    <xf numFmtId="2" fontId="7" fillId="2" borderId="3" xfId="5" applyNumberFormat="1" applyFont="1" applyFill="1" applyBorder="1" applyAlignment="1">
      <alignment horizontal="right" vertical="center"/>
    </xf>
    <xf numFmtId="0" fontId="5" fillId="0" borderId="0" xfId="4" applyFont="1" applyAlignment="1">
      <alignment wrapText="1"/>
    </xf>
    <xf numFmtId="0" fontId="6" fillId="0" borderId="0" xfId="0" applyFont="1"/>
    <xf numFmtId="1" fontId="5" fillId="0" borderId="3" xfId="4" applyNumberFormat="1" applyFont="1" applyBorder="1" applyAlignment="1">
      <alignment horizontal="center"/>
    </xf>
    <xf numFmtId="170" fontId="5" fillId="4" borderId="3" xfId="7" applyNumberFormat="1" applyFont="1" applyFill="1" applyBorder="1" applyAlignment="1">
      <alignment horizontal="left" vertical="top"/>
    </xf>
    <xf numFmtId="170" fontId="5" fillId="4" borderId="3" xfId="6" applyNumberFormat="1" applyFont="1" applyFill="1" applyBorder="1" applyAlignment="1">
      <alignment horizontal="left" vertical="top"/>
    </xf>
    <xf numFmtId="171" fontId="24" fillId="10" borderId="0" xfId="0" applyNumberFormat="1" applyFont="1" applyFill="1" applyBorder="1" applyAlignment="1" applyProtection="1">
      <alignment horizontal="center" vertical="center" wrapText="1"/>
    </xf>
    <xf numFmtId="171" fontId="7" fillId="2" borderId="4" xfId="6" applyNumberFormat="1" applyFont="1" applyFill="1" applyBorder="1" applyAlignment="1" applyProtection="1">
      <alignment vertical="center"/>
      <protection hidden="1"/>
    </xf>
    <xf numFmtId="4" fontId="7" fillId="10" borderId="3" xfId="6" applyNumberFormat="1" applyFont="1" applyFill="1" applyBorder="1" applyAlignment="1">
      <alignment vertical="center"/>
    </xf>
    <xf numFmtId="177" fontId="7" fillId="16" borderId="0" xfId="6" applyNumberFormat="1" applyFont="1" applyFill="1" applyBorder="1" applyAlignment="1">
      <alignment vertical="center"/>
    </xf>
    <xf numFmtId="171" fontId="19" fillId="4" borderId="28" xfId="6" applyNumberFormat="1" applyFont="1" applyFill="1" applyBorder="1" applyAlignment="1" applyProtection="1">
      <alignment horizontal="left" vertical="center"/>
      <protection hidden="1"/>
    </xf>
    <xf numFmtId="0" fontId="5" fillId="2" borderId="0" xfId="4" applyFont="1" applyFill="1" applyBorder="1" applyAlignment="1">
      <alignment vertical="top" wrapText="1"/>
    </xf>
    <xf numFmtId="0" fontId="3" fillId="0" borderId="0" xfId="4" applyFont="1"/>
    <xf numFmtId="0" fontId="5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1" fontId="5" fillId="0" borderId="0" xfId="4" applyNumberFormat="1" applyFont="1"/>
    <xf numFmtId="0" fontId="6" fillId="17" borderId="3" xfId="4" applyFont="1" applyFill="1" applyBorder="1" applyAlignment="1">
      <alignment horizontal="center"/>
    </xf>
    <xf numFmtId="0" fontId="5" fillId="2" borderId="0" xfId="4" applyFont="1" applyFill="1" applyBorder="1" applyAlignment="1">
      <alignment vertical="top" wrapText="1"/>
    </xf>
    <xf numFmtId="0" fontId="9" fillId="11" borderId="0" xfId="4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left" vertical="center" indent="1"/>
    </xf>
    <xf numFmtId="3" fontId="5" fillId="0" borderId="0" xfId="6" applyNumberFormat="1" applyFont="1" applyFill="1" applyBorder="1" applyAlignment="1" applyProtection="1">
      <alignment horizontal="center" vertical="center"/>
      <protection hidden="1"/>
    </xf>
    <xf numFmtId="173" fontId="42" fillId="1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0" xfId="4" applyFont="1" applyFill="1" applyBorder="1" applyAlignment="1">
      <alignment horizontal="left" vertical="top" wrapText="1"/>
    </xf>
    <xf numFmtId="170" fontId="5" fillId="0" borderId="3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170" fontId="5" fillId="0" borderId="3" xfId="1" applyNumberFormat="1" applyFont="1" applyFill="1" applyBorder="1" applyAlignment="1"/>
    <xf numFmtId="170" fontId="6" fillId="6" borderId="3" xfId="1" applyNumberFormat="1" applyFont="1" applyFill="1" applyBorder="1" applyAlignment="1"/>
    <xf numFmtId="0" fontId="0" fillId="0" borderId="0" xfId="4" applyFont="1"/>
    <xf numFmtId="3" fontId="5" fillId="10" borderId="0" xfId="4" applyNumberFormat="1" applyFont="1" applyFill="1"/>
    <xf numFmtId="3" fontId="57" fillId="0" borderId="0" xfId="4" applyNumberFormat="1" applyFont="1"/>
    <xf numFmtId="0" fontId="5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3" fillId="0" borderId="3" xfId="0" applyFont="1" applyBorder="1"/>
    <xf numFmtId="3" fontId="5" fillId="0" borderId="22" xfId="6" applyNumberFormat="1" applyFont="1" applyFill="1" applyBorder="1" applyAlignment="1" applyProtection="1">
      <alignment horizontal="left" vertical="center"/>
      <protection hidden="1"/>
    </xf>
    <xf numFmtId="171" fontId="5" fillId="0" borderId="16" xfId="6" applyNumberFormat="1" applyFont="1" applyFill="1" applyBorder="1" applyAlignment="1" applyProtection="1">
      <alignment horizontal="left" vertical="center"/>
      <protection hidden="1"/>
    </xf>
    <xf numFmtId="167" fontId="6" fillId="0" borderId="3" xfId="4" applyNumberFormat="1" applyFont="1" applyBorder="1"/>
    <xf numFmtId="0" fontId="5" fillId="0" borderId="0" xfId="4" applyFont="1" applyFill="1" applyAlignment="1">
      <alignment horizontal="left" vertical="center"/>
    </xf>
    <xf numFmtId="171" fontId="57" fillId="10" borderId="16" xfId="6" applyNumberFormat="1" applyFont="1" applyFill="1" applyBorder="1" applyAlignment="1" applyProtection="1">
      <alignment horizontal="center" vertical="center"/>
      <protection hidden="1"/>
    </xf>
    <xf numFmtId="9" fontId="5" fillId="0" borderId="0" xfId="8" applyFont="1" applyBorder="1"/>
    <xf numFmtId="0" fontId="60" fillId="11" borderId="10" xfId="4" applyFont="1" applyFill="1" applyBorder="1" applyAlignment="1">
      <alignment horizontal="center" vertical="center" wrapText="1"/>
    </xf>
    <xf numFmtId="176" fontId="61" fillId="2" borderId="3" xfId="6" applyNumberFormat="1" applyFont="1" applyFill="1" applyBorder="1" applyAlignment="1">
      <alignment horizontal="left" vertical="center"/>
    </xf>
    <xf numFmtId="177" fontId="61" fillId="2" borderId="3" xfId="6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171" fontId="5" fillId="0" borderId="16" xfId="4" applyNumberFormat="1" applyFont="1" applyFill="1" applyBorder="1" applyAlignment="1">
      <alignment horizontal="left" vertical="center"/>
    </xf>
    <xf numFmtId="0" fontId="63" fillId="0" borderId="0" xfId="4" applyFont="1"/>
    <xf numFmtId="171" fontId="5" fillId="3" borderId="3" xfId="6" applyNumberFormat="1" applyFont="1" applyFill="1" applyBorder="1" applyAlignment="1" applyProtection="1">
      <alignment horizontal="left" vertical="center"/>
      <protection hidden="1"/>
    </xf>
    <xf numFmtId="170" fontId="5" fillId="3" borderId="3" xfId="1" applyNumberFormat="1" applyFont="1" applyFill="1" applyBorder="1" applyAlignment="1"/>
    <xf numFmtId="170" fontId="5" fillId="3" borderId="3" xfId="7" applyNumberFormat="1" applyFont="1" applyFill="1" applyBorder="1" applyAlignment="1">
      <alignment horizontal="right" vertical="center"/>
    </xf>
    <xf numFmtId="0" fontId="7" fillId="3" borderId="3" xfId="4" applyFont="1" applyFill="1" applyBorder="1" applyAlignment="1">
      <alignment horizontal="center" vertical="center"/>
    </xf>
    <xf numFmtId="171" fontId="19" fillId="3" borderId="3" xfId="6" applyNumberFormat="1" applyFont="1" applyFill="1" applyBorder="1" applyAlignment="1" applyProtection="1">
      <alignment horizontal="left" vertical="center"/>
      <protection hidden="1"/>
    </xf>
    <xf numFmtId="2" fontId="19" fillId="3" borderId="3" xfId="5" applyNumberFormat="1" applyFont="1" applyFill="1" applyBorder="1" applyAlignment="1">
      <alignment horizontal="center" vertical="center"/>
    </xf>
    <xf numFmtId="170" fontId="7" fillId="3" borderId="3" xfId="6" applyNumberFormat="1" applyFont="1" applyFill="1" applyBorder="1" applyAlignment="1">
      <alignment horizontal="center" vertical="center"/>
    </xf>
    <xf numFmtId="170" fontId="7" fillId="3" borderId="3" xfId="5" applyNumberFormat="1" applyFont="1" applyFill="1" applyBorder="1" applyAlignment="1">
      <alignment horizontal="center" vertical="center"/>
    </xf>
    <xf numFmtId="2" fontId="7" fillId="3" borderId="3" xfId="4" applyNumberFormat="1" applyFont="1" applyFill="1" applyBorder="1" applyAlignment="1">
      <alignment horizontal="center"/>
    </xf>
    <xf numFmtId="171" fontId="7" fillId="2" borderId="3" xfId="6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0" fontId="5" fillId="2" borderId="0" xfId="4" applyFont="1" applyFill="1" applyAlignment="1">
      <alignment vertical="center" wrapText="1"/>
    </xf>
    <xf numFmtId="170" fontId="5" fillId="0" borderId="0" xfId="1" applyNumberFormat="1" applyFont="1" applyFill="1" applyBorder="1" applyAlignment="1"/>
    <xf numFmtId="0" fontId="5" fillId="2" borderId="0" xfId="4" applyFont="1" applyFill="1" applyBorder="1" applyAlignment="1">
      <alignment horizontal="left" vertical="top" wrapText="1"/>
    </xf>
    <xf numFmtId="0" fontId="5" fillId="2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left" vertical="top" wrapText="1"/>
    </xf>
    <xf numFmtId="171" fontId="7" fillId="0" borderId="28" xfId="6" applyNumberFormat="1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>
      <alignment horizontal="left" vertical="top" wrapText="1"/>
    </xf>
    <xf numFmtId="0" fontId="5" fillId="2" borderId="0" xfId="4" applyFont="1" applyFill="1" applyBorder="1" applyAlignment="1">
      <alignment horizontal="left" vertical="top" wrapText="1"/>
    </xf>
    <xf numFmtId="0" fontId="5" fillId="2" borderId="0" xfId="238" applyFont="1" applyFill="1" applyBorder="1" applyAlignment="1">
      <alignment vertical="top" wrapText="1"/>
    </xf>
    <xf numFmtId="0" fontId="5" fillId="2" borderId="43" xfId="4" applyFont="1" applyFill="1" applyBorder="1" applyAlignment="1">
      <alignment horizontal="left" vertical="center" indent="1"/>
    </xf>
    <xf numFmtId="0" fontId="5" fillId="2" borderId="0" xfId="238" applyFont="1" applyFill="1" applyBorder="1" applyAlignment="1">
      <alignment horizontal="left" vertical="top" wrapText="1"/>
    </xf>
    <xf numFmtId="0" fontId="5" fillId="2" borderId="45" xfId="4" applyFont="1" applyFill="1" applyBorder="1" applyAlignment="1">
      <alignment horizontal="left" vertical="center" indent="1"/>
    </xf>
    <xf numFmtId="171" fontId="57" fillId="0" borderId="0" xfId="4" applyNumberFormat="1" applyFont="1"/>
    <xf numFmtId="2" fontId="2" fillId="0" borderId="0" xfId="0" applyNumberFormat="1" applyFont="1" applyAlignment="1">
      <alignment horizontal="center"/>
    </xf>
    <xf numFmtId="0" fontId="2" fillId="11" borderId="41" xfId="0" applyFont="1" applyFill="1" applyBorder="1" applyAlignment="1">
      <alignment horizontal="center"/>
    </xf>
    <xf numFmtId="2" fontId="6" fillId="9" borderId="3" xfId="4" applyNumberFormat="1" applyFont="1" applyFill="1" applyBorder="1" applyAlignment="1">
      <alignment horizontal="center"/>
    </xf>
    <xf numFmtId="2" fontId="6" fillId="6" borderId="3" xfId="1" applyNumberFormat="1" applyFont="1" applyFill="1" applyBorder="1" applyAlignment="1"/>
    <xf numFmtId="4" fontId="6" fillId="6" borderId="3" xfId="6" applyNumberFormat="1" applyFont="1" applyFill="1" applyBorder="1" applyAlignment="1">
      <alignment horizontal="center" vertical="center"/>
    </xf>
    <xf numFmtId="4" fontId="16" fillId="6" borderId="3" xfId="1" applyNumberFormat="1" applyFont="1" applyFill="1" applyBorder="1" applyAlignment="1"/>
    <xf numFmtId="170" fontId="5" fillId="3" borderId="3" xfId="7" applyNumberFormat="1" applyFont="1" applyFill="1" applyBorder="1" applyAlignment="1">
      <alignment horizontal="center" vertical="center"/>
    </xf>
    <xf numFmtId="3" fontId="5" fillId="0" borderId="16" xfId="6" applyNumberFormat="1" applyFont="1" applyFill="1" applyBorder="1" applyAlignment="1" applyProtection="1">
      <alignment horizontal="left" vertical="center"/>
      <protection hidden="1"/>
    </xf>
    <xf numFmtId="3" fontId="44" fillId="0" borderId="16" xfId="6" applyNumberFormat="1" applyFont="1" applyFill="1" applyBorder="1" applyAlignment="1" applyProtection="1">
      <alignment horizontal="center" vertical="center"/>
      <protection hidden="1"/>
    </xf>
    <xf numFmtId="0" fontId="5" fillId="0" borderId="0" xfId="4" applyFont="1" applyFill="1" applyBorder="1" applyAlignment="1">
      <alignment horizontal="left" vertical="top" wrapText="1"/>
    </xf>
    <xf numFmtId="176" fontId="7" fillId="2" borderId="54" xfId="6" applyNumberFormat="1" applyFont="1" applyFill="1" applyBorder="1" applyAlignment="1">
      <alignment horizontal="left" vertical="center"/>
    </xf>
    <xf numFmtId="170" fontId="5" fillId="0" borderId="0" xfId="4" applyNumberFormat="1" applyFont="1" applyBorder="1"/>
    <xf numFmtId="171" fontId="5" fillId="2" borderId="16" xfId="1" applyNumberFormat="1" applyFont="1" applyFill="1" applyBorder="1" applyAlignment="1">
      <alignment horizontal="center" vertical="center"/>
    </xf>
    <xf numFmtId="173" fontId="5" fillId="2" borderId="16" xfId="1" applyNumberFormat="1" applyFont="1" applyFill="1" applyBorder="1" applyAlignment="1">
      <alignment horizontal="center" vertical="center"/>
    </xf>
    <xf numFmtId="171" fontId="57" fillId="11" borderId="22" xfId="4" applyNumberFormat="1" applyFont="1" applyFill="1" applyBorder="1" applyAlignment="1">
      <alignment horizontal="center" vertical="center"/>
    </xf>
    <xf numFmtId="171" fontId="5" fillId="0" borderId="44" xfId="6" applyNumberFormat="1" applyFont="1" applyFill="1" applyBorder="1" applyAlignment="1" applyProtection="1">
      <alignment horizontal="left" vertical="center"/>
      <protection hidden="1"/>
    </xf>
    <xf numFmtId="171" fontId="5" fillId="2" borderId="46" xfId="1" applyNumberFormat="1" applyFont="1" applyFill="1" applyBorder="1" applyAlignment="1">
      <alignment horizontal="left" vertical="center"/>
    </xf>
    <xf numFmtId="2" fontId="0" fillId="0" borderId="0" xfId="0" applyNumberFormat="1"/>
    <xf numFmtId="1" fontId="0" fillId="10" borderId="4" xfId="0" applyNumberFormat="1" applyFill="1" applyBorder="1" applyAlignment="1">
      <alignment horizontal="center" vertical="top"/>
    </xf>
    <xf numFmtId="173" fontId="19" fillId="10" borderId="35" xfId="187" applyNumberFormat="1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4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2" fontId="41" fillId="0" borderId="40" xfId="91" applyNumberFormat="1" applyFont="1" applyFill="1" applyBorder="1" applyAlignment="1">
      <alignment horizontal="center" vertical="center"/>
    </xf>
    <xf numFmtId="14" fontId="5" fillId="0" borderId="0" xfId="4" applyNumberFormat="1" applyFont="1"/>
    <xf numFmtId="3" fontId="5" fillId="0" borderId="0" xfId="4" quotePrefix="1" applyNumberFormat="1" applyFont="1" applyAlignment="1">
      <alignment wrapText="1"/>
    </xf>
    <xf numFmtId="0" fontId="6" fillId="4" borderId="13" xfId="4" applyFont="1" applyFill="1" applyBorder="1" applyAlignment="1">
      <alignment vertical="center"/>
    </xf>
    <xf numFmtId="14" fontId="58" fillId="4" borderId="14" xfId="4" applyNumberFormat="1" applyFont="1" applyFill="1" applyBorder="1" applyAlignment="1">
      <alignment horizontal="center" vertical="center"/>
    </xf>
    <xf numFmtId="0" fontId="6" fillId="3" borderId="33" xfId="4" applyFont="1" applyFill="1" applyBorder="1" applyAlignment="1">
      <alignment vertical="center"/>
    </xf>
    <xf numFmtId="14" fontId="6" fillId="3" borderId="34" xfId="4" applyNumberFormat="1" applyFont="1" applyFill="1" applyBorder="1" applyAlignment="1">
      <alignment horizontal="left" vertical="center"/>
    </xf>
    <xf numFmtId="14" fontId="58" fillId="4" borderId="20" xfId="4" applyNumberFormat="1" applyFont="1" applyFill="1" applyBorder="1" applyAlignment="1">
      <alignment vertical="center" wrapText="1"/>
    </xf>
    <xf numFmtId="0" fontId="6" fillId="4" borderId="19" xfId="4" applyFont="1" applyFill="1" applyBorder="1" applyAlignment="1">
      <alignment vertical="center"/>
    </xf>
    <xf numFmtId="0" fontId="6" fillId="3" borderId="23" xfId="4" applyFont="1" applyFill="1" applyBorder="1" applyAlignment="1">
      <alignment vertical="center" wrapText="1"/>
    </xf>
    <xf numFmtId="14" fontId="6" fillId="3" borderId="24" xfId="4" applyNumberFormat="1" applyFont="1" applyFill="1" applyBorder="1" applyAlignment="1">
      <alignment horizontal="left" vertical="center" wrapText="1"/>
    </xf>
    <xf numFmtId="2" fontId="5" fillId="11" borderId="3" xfId="4" applyNumberFormat="1" applyFont="1" applyFill="1" applyBorder="1"/>
    <xf numFmtId="0" fontId="5" fillId="37" borderId="3" xfId="4" applyFont="1" applyFill="1" applyBorder="1"/>
    <xf numFmtId="0" fontId="17" fillId="11" borderId="0" xfId="4" applyFont="1" applyFill="1" applyAlignment="1">
      <alignment horizontal="center"/>
    </xf>
    <xf numFmtId="173" fontId="7" fillId="2" borderId="3" xfId="5" applyNumberFormat="1" applyFont="1" applyFill="1" applyBorder="1" applyAlignment="1">
      <alignment horizontal="right" vertical="center"/>
    </xf>
    <xf numFmtId="4" fontId="5" fillId="0" borderId="0" xfId="4" applyNumberFormat="1" applyFont="1"/>
    <xf numFmtId="0" fontId="0" fillId="0" borderId="56" xfId="0" applyBorder="1" applyAlignment="1">
      <alignment horizontal="center"/>
    </xf>
    <xf numFmtId="170" fontId="5" fillId="4" borderId="2" xfId="1" applyNumberFormat="1" applyFont="1" applyFill="1" applyBorder="1" applyAlignment="1"/>
    <xf numFmtId="171" fontId="5" fillId="0" borderId="22" xfId="6" applyNumberFormat="1" applyFont="1" applyFill="1" applyBorder="1" applyAlignment="1" applyProtection="1">
      <alignment horizontal="left" vertical="center"/>
      <protection hidden="1"/>
    </xf>
    <xf numFmtId="176" fontId="7" fillId="2" borderId="54" xfId="6" applyNumberFormat="1" applyFont="1" applyFill="1" applyBorder="1" applyAlignment="1">
      <alignment horizontal="left" vertical="center"/>
    </xf>
    <xf numFmtId="176" fontId="7" fillId="2" borderId="55" xfId="6" applyNumberFormat="1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top" wrapText="1"/>
    </xf>
    <xf numFmtId="176" fontId="7" fillId="2" borderId="3" xfId="6" applyNumberFormat="1" applyFont="1" applyFill="1" applyBorder="1" applyAlignment="1">
      <alignment horizontal="left" vertical="center"/>
    </xf>
    <xf numFmtId="167" fontId="19" fillId="11" borderId="3" xfId="5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" fontId="5" fillId="0" borderId="16" xfId="6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/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0" fillId="0" borderId="28" xfId="0" applyBorder="1"/>
    <xf numFmtId="0" fontId="2" fillId="4" borderId="4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71" fontId="5" fillId="0" borderId="0" xfId="4" applyNumberFormat="1" applyFont="1" applyAlignment="1">
      <alignment horizontal="center" vertical="center"/>
    </xf>
    <xf numFmtId="171" fontId="5" fillId="0" borderId="0" xfId="4" applyNumberFormat="1" applyFont="1" applyAlignment="1">
      <alignment horizontal="center"/>
    </xf>
    <xf numFmtId="0" fontId="0" fillId="0" borderId="0" xfId="0" applyFill="1" applyBorder="1"/>
    <xf numFmtId="3" fontId="16" fillId="6" borderId="3" xfId="1" applyNumberFormat="1" applyFont="1" applyFill="1" applyBorder="1" applyAlignment="1">
      <alignment horizontal="right" vertical="center"/>
    </xf>
    <xf numFmtId="2" fontId="41" fillId="0" borderId="0" xfId="0" applyNumberFormat="1" applyFont="1" applyFill="1"/>
    <xf numFmtId="2" fontId="0" fillId="0" borderId="0" xfId="0" applyNumberFormat="1" applyFont="1" applyFill="1"/>
    <xf numFmtId="0" fontId="5" fillId="2" borderId="23" xfId="238" applyFont="1" applyFill="1" applyBorder="1" applyAlignment="1">
      <alignment vertical="top" wrapText="1"/>
    </xf>
    <xf numFmtId="0" fontId="5" fillId="2" borderId="24" xfId="238" applyFont="1" applyFill="1" applyBorder="1" applyAlignment="1">
      <alignment vertical="top" wrapText="1"/>
    </xf>
    <xf numFmtId="0" fontId="5" fillId="2" borderId="25" xfId="238" applyFont="1" applyFill="1" applyBorder="1" applyAlignment="1">
      <alignment vertical="top" wrapText="1"/>
    </xf>
    <xf numFmtId="0" fontId="5" fillId="2" borderId="26" xfId="238" applyFont="1" applyFill="1" applyBorder="1" applyAlignment="1">
      <alignment vertical="top" wrapText="1"/>
    </xf>
    <xf numFmtId="0" fontId="44" fillId="0" borderId="34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2" fontId="44" fillId="36" borderId="3" xfId="0" applyNumberFormat="1" applyFont="1" applyFill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56" xfId="0" applyFont="1" applyBorder="1" applyAlignment="1">
      <alignment horizontal="center"/>
    </xf>
    <xf numFmtId="0" fontId="87" fillId="0" borderId="24" xfId="0" applyFont="1" applyFill="1" applyBorder="1" applyAlignment="1">
      <alignment horizontal="center"/>
    </xf>
    <xf numFmtId="0" fontId="88" fillId="0" borderId="24" xfId="0" applyFont="1" applyFill="1" applyBorder="1" applyAlignment="1">
      <alignment horizontal="center"/>
    </xf>
    <xf numFmtId="0" fontId="87" fillId="0" borderId="29" xfId="0" applyFont="1" applyFill="1" applyBorder="1" applyAlignment="1">
      <alignment horizontal="center"/>
    </xf>
    <xf numFmtId="0" fontId="6" fillId="2" borderId="0" xfId="238" applyFont="1" applyFill="1" applyBorder="1" applyAlignment="1">
      <alignment vertical="top" wrapText="1"/>
    </xf>
    <xf numFmtId="0" fontId="6" fillId="3" borderId="30" xfId="4" applyFont="1" applyFill="1" applyBorder="1" applyAlignment="1">
      <alignment vertical="center"/>
    </xf>
    <xf numFmtId="0" fontId="6" fillId="3" borderId="32" xfId="4" applyFont="1" applyFill="1" applyBorder="1" applyAlignment="1">
      <alignment vertical="center"/>
    </xf>
    <xf numFmtId="0" fontId="6" fillId="2" borderId="33" xfId="238" applyFont="1" applyFill="1" applyBorder="1" applyAlignment="1">
      <alignment horizontal="left" vertical="top" wrapText="1"/>
    </xf>
    <xf numFmtId="0" fontId="6" fillId="2" borderId="34" xfId="238" applyFont="1" applyFill="1" applyBorder="1" applyAlignment="1">
      <alignment horizontal="left" vertical="top" wrapText="1"/>
    </xf>
    <xf numFmtId="0" fontId="6" fillId="2" borderId="23" xfId="238" applyFont="1" applyFill="1" applyBorder="1" applyAlignment="1">
      <alignment horizontal="left" vertical="top" wrapText="1"/>
    </xf>
    <xf numFmtId="0" fontId="6" fillId="2" borderId="24" xfId="238" applyFont="1" applyFill="1" applyBorder="1" applyAlignment="1">
      <alignment horizontal="left" vertical="top" wrapText="1"/>
    </xf>
    <xf numFmtId="0" fontId="6" fillId="2" borderId="25" xfId="238" applyFont="1" applyFill="1" applyBorder="1" applyAlignment="1">
      <alignment horizontal="left" vertical="top" wrapText="1"/>
    </xf>
    <xf numFmtId="0" fontId="6" fillId="2" borderId="26" xfId="238" applyFont="1" applyFill="1" applyBorder="1" applyAlignment="1">
      <alignment horizontal="left" vertical="top" wrapText="1"/>
    </xf>
    <xf numFmtId="0" fontId="5" fillId="2" borderId="33" xfId="238" applyFont="1" applyFill="1" applyBorder="1" applyAlignment="1">
      <alignment horizontal="center" vertical="top" wrapText="1"/>
    </xf>
    <xf numFmtId="0" fontId="5" fillId="2" borderId="34" xfId="238" applyFont="1" applyFill="1" applyBorder="1" applyAlignment="1">
      <alignment horizontal="center" vertical="top" wrapText="1"/>
    </xf>
    <xf numFmtId="0" fontId="5" fillId="2" borderId="23" xfId="238" applyFont="1" applyFill="1" applyBorder="1" applyAlignment="1">
      <alignment horizontal="center" vertical="top" wrapText="1"/>
    </xf>
    <xf numFmtId="0" fontId="5" fillId="2" borderId="24" xfId="238" applyFont="1" applyFill="1" applyBorder="1" applyAlignment="1">
      <alignment horizontal="center" vertical="top" wrapText="1"/>
    </xf>
    <xf numFmtId="0" fontId="5" fillId="2" borderId="25" xfId="238" applyFont="1" applyFill="1" applyBorder="1" applyAlignment="1">
      <alignment horizontal="center" vertical="top" wrapText="1"/>
    </xf>
    <xf numFmtId="0" fontId="5" fillId="2" borderId="26" xfId="238" applyFont="1" applyFill="1" applyBorder="1" applyAlignment="1">
      <alignment horizontal="center" vertical="top" wrapText="1"/>
    </xf>
    <xf numFmtId="0" fontId="5" fillId="2" borderId="33" xfId="238" applyFont="1" applyFill="1" applyBorder="1" applyAlignment="1">
      <alignment vertical="top" wrapText="1"/>
    </xf>
    <xf numFmtId="0" fontId="5" fillId="2" borderId="34" xfId="238" applyFont="1" applyFill="1" applyBorder="1" applyAlignment="1">
      <alignment vertical="top" wrapText="1"/>
    </xf>
    <xf numFmtId="0" fontId="5" fillId="2" borderId="23" xfId="238" applyFont="1" applyFill="1" applyBorder="1" applyAlignment="1">
      <alignment vertical="top" wrapText="1"/>
    </xf>
    <xf numFmtId="0" fontId="5" fillId="2" borderId="24" xfId="238" applyFont="1" applyFill="1" applyBorder="1" applyAlignment="1">
      <alignment vertical="top" wrapText="1"/>
    </xf>
    <xf numFmtId="0" fontId="5" fillId="2" borderId="25" xfId="238" applyFont="1" applyFill="1" applyBorder="1" applyAlignment="1">
      <alignment vertical="top" wrapText="1"/>
    </xf>
    <xf numFmtId="0" fontId="5" fillId="2" borderId="26" xfId="238" applyFont="1" applyFill="1" applyBorder="1" applyAlignment="1">
      <alignment vertical="top" wrapText="1"/>
    </xf>
    <xf numFmtId="0" fontId="5" fillId="2" borderId="33" xfId="4" applyFont="1" applyFill="1" applyBorder="1" applyAlignment="1">
      <alignment vertical="top" wrapText="1"/>
    </xf>
    <xf numFmtId="0" fontId="5" fillId="2" borderId="34" xfId="4" applyFont="1" applyFill="1" applyBorder="1" applyAlignment="1">
      <alignment vertical="top"/>
    </xf>
    <xf numFmtId="0" fontId="5" fillId="2" borderId="23" xfId="4" applyFont="1" applyFill="1" applyBorder="1" applyAlignment="1">
      <alignment vertical="top"/>
    </xf>
    <xf numFmtId="0" fontId="5" fillId="2" borderId="24" xfId="4" applyFont="1" applyFill="1" applyBorder="1" applyAlignment="1">
      <alignment vertical="top"/>
    </xf>
    <xf numFmtId="0" fontId="5" fillId="2" borderId="25" xfId="4" applyFont="1" applyFill="1" applyBorder="1" applyAlignment="1">
      <alignment vertical="top"/>
    </xf>
    <xf numFmtId="0" fontId="5" fillId="2" borderId="26" xfId="4" applyFont="1" applyFill="1" applyBorder="1" applyAlignment="1">
      <alignment vertical="top"/>
    </xf>
    <xf numFmtId="0" fontId="5" fillId="2" borderId="0" xfId="238" applyFont="1" applyFill="1" applyBorder="1" applyAlignment="1">
      <alignment horizontal="left" vertical="top" wrapText="1"/>
    </xf>
    <xf numFmtId="0" fontId="5" fillId="2" borderId="0" xfId="238" applyFont="1" applyFill="1" applyBorder="1" applyAlignment="1">
      <alignment horizontal="center" vertical="top" wrapText="1"/>
    </xf>
    <xf numFmtId="0" fontId="5" fillId="2" borderId="0" xfId="4" applyFont="1" applyFill="1" applyBorder="1" applyAlignment="1">
      <alignment horizontal="left" vertical="top" wrapText="1"/>
    </xf>
    <xf numFmtId="0" fontId="6" fillId="3" borderId="30" xfId="4" applyFont="1" applyFill="1" applyBorder="1" applyAlignment="1">
      <alignment horizontal="center" vertical="center"/>
    </xf>
    <xf numFmtId="0" fontId="6" fillId="3" borderId="32" xfId="4" applyFont="1" applyFill="1" applyBorder="1" applyAlignment="1">
      <alignment horizontal="center" vertical="center"/>
    </xf>
    <xf numFmtId="0" fontId="5" fillId="2" borderId="33" xfId="238" applyFont="1" applyFill="1" applyBorder="1" applyAlignment="1">
      <alignment horizontal="left" vertical="top" wrapText="1"/>
    </xf>
    <xf numFmtId="0" fontId="5" fillId="2" borderId="34" xfId="238" applyFont="1" applyFill="1" applyBorder="1" applyAlignment="1">
      <alignment horizontal="left" vertical="top" wrapText="1"/>
    </xf>
    <xf numFmtId="0" fontId="5" fillId="2" borderId="23" xfId="238" applyFont="1" applyFill="1" applyBorder="1" applyAlignment="1">
      <alignment horizontal="left" vertical="top" wrapText="1"/>
    </xf>
    <xf numFmtId="0" fontId="5" fillId="2" borderId="24" xfId="238" applyFont="1" applyFill="1" applyBorder="1" applyAlignment="1">
      <alignment horizontal="left" vertical="top" wrapText="1"/>
    </xf>
    <xf numFmtId="0" fontId="5" fillId="2" borderId="19" xfId="238" applyFont="1" applyFill="1" applyBorder="1" applyAlignment="1">
      <alignment horizontal="left" vertical="top" wrapText="1"/>
    </xf>
    <xf numFmtId="0" fontId="5" fillId="2" borderId="20" xfId="238" applyFont="1" applyFill="1" applyBorder="1" applyAlignment="1">
      <alignment horizontal="left" vertical="top" wrapText="1"/>
    </xf>
    <xf numFmtId="0" fontId="5" fillId="2" borderId="17" xfId="238" applyFont="1" applyFill="1" applyBorder="1" applyAlignment="1">
      <alignment horizontal="left" vertical="top" wrapText="1"/>
    </xf>
    <xf numFmtId="0" fontId="5" fillId="2" borderId="18" xfId="238" applyFont="1" applyFill="1" applyBorder="1" applyAlignment="1">
      <alignment horizontal="left" vertical="top" wrapText="1"/>
    </xf>
    <xf numFmtId="0" fontId="5" fillId="2" borderId="34" xfId="4" applyFont="1" applyFill="1" applyBorder="1" applyAlignment="1">
      <alignment vertical="top" wrapText="1"/>
    </xf>
    <xf numFmtId="0" fontId="5" fillId="2" borderId="23" xfId="4" applyFont="1" applyFill="1" applyBorder="1" applyAlignment="1">
      <alignment vertical="top" wrapText="1"/>
    </xf>
    <xf numFmtId="0" fontId="5" fillId="2" borderId="24" xfId="4" applyFont="1" applyFill="1" applyBorder="1" applyAlignment="1">
      <alignment vertical="top" wrapText="1"/>
    </xf>
    <xf numFmtId="0" fontId="5" fillId="2" borderId="25" xfId="4" applyFont="1" applyFill="1" applyBorder="1" applyAlignment="1">
      <alignment vertical="top" wrapText="1"/>
    </xf>
    <xf numFmtId="0" fontId="5" fillId="2" borderId="26" xfId="4" applyFont="1" applyFill="1" applyBorder="1" applyAlignment="1">
      <alignment vertical="top" wrapText="1"/>
    </xf>
    <xf numFmtId="0" fontId="6" fillId="3" borderId="33" xfId="4" applyFont="1" applyFill="1" applyBorder="1" applyAlignment="1">
      <alignment horizontal="center" vertical="center" wrapText="1"/>
    </xf>
    <xf numFmtId="0" fontId="6" fillId="3" borderId="34" xfId="4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3" borderId="11" xfId="4" applyFont="1" applyFill="1" applyBorder="1" applyAlignment="1">
      <alignment horizontal="center" vertical="center"/>
    </xf>
    <xf numFmtId="0" fontId="18" fillId="3" borderId="12" xfId="4" applyFont="1" applyFill="1" applyBorder="1" applyAlignment="1">
      <alignment horizontal="center" vertical="center"/>
    </xf>
    <xf numFmtId="0" fontId="11" fillId="3" borderId="30" xfId="4" applyFont="1" applyFill="1" applyBorder="1" applyAlignment="1">
      <alignment horizontal="center" vertical="center"/>
    </xf>
    <xf numFmtId="0" fontId="11" fillId="3" borderId="31" xfId="4" applyFont="1" applyFill="1" applyBorder="1" applyAlignment="1">
      <alignment horizontal="center" vertical="center"/>
    </xf>
    <xf numFmtId="0" fontId="11" fillId="3" borderId="32" xfId="4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center" vertical="center"/>
    </xf>
    <xf numFmtId="0" fontId="11" fillId="2" borderId="0" xfId="4" applyFont="1" applyFill="1" applyBorder="1" applyAlignment="1">
      <alignment horizontal="center" vertical="center"/>
    </xf>
    <xf numFmtId="0" fontId="11" fillId="2" borderId="10" xfId="4" applyFont="1" applyFill="1" applyBorder="1" applyAlignment="1">
      <alignment horizontal="center" vertical="center"/>
    </xf>
    <xf numFmtId="175" fontId="11" fillId="0" borderId="9" xfId="4" applyNumberFormat="1" applyFont="1" applyBorder="1" applyAlignment="1">
      <alignment horizontal="center"/>
    </xf>
    <xf numFmtId="175" fontId="11" fillId="0" borderId="0" xfId="4" applyNumberFormat="1" applyFont="1" applyBorder="1" applyAlignment="1">
      <alignment horizontal="center"/>
    </xf>
    <xf numFmtId="175" fontId="11" fillId="0" borderId="10" xfId="4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2" fillId="7" borderId="9" xfId="4" applyFont="1" applyFill="1" applyBorder="1" applyAlignment="1">
      <alignment horizontal="center"/>
    </xf>
    <xf numFmtId="0" fontId="12" fillId="7" borderId="0" xfId="4" applyFont="1" applyFill="1" applyBorder="1" applyAlignment="1">
      <alignment horizontal="center"/>
    </xf>
    <xf numFmtId="175" fontId="59" fillId="0" borderId="0" xfId="0" applyNumberFormat="1" applyFont="1" applyBorder="1" applyAlignment="1">
      <alignment horizontal="center"/>
    </xf>
    <xf numFmtId="175" fontId="22" fillId="0" borderId="0" xfId="0" applyNumberFormat="1" applyFont="1" applyBorder="1" applyAlignment="1">
      <alignment horizontal="center"/>
    </xf>
    <xf numFmtId="0" fontId="6" fillId="5" borderId="33" xfId="4" applyFont="1" applyFill="1" applyBorder="1" applyAlignment="1">
      <alignment horizontal="center" vertical="center"/>
    </xf>
    <xf numFmtId="0" fontId="6" fillId="5" borderId="34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top" wrapText="1"/>
    </xf>
    <xf numFmtId="0" fontId="18" fillId="4" borderId="13" xfId="4" applyFont="1" applyFill="1" applyBorder="1" applyAlignment="1">
      <alignment horizontal="center" vertical="center"/>
    </xf>
    <xf numFmtId="0" fontId="18" fillId="4" borderId="14" xfId="4" applyFont="1" applyFill="1" applyBorder="1" applyAlignment="1">
      <alignment horizontal="center" vertical="center"/>
    </xf>
    <xf numFmtId="0" fontId="6" fillId="2" borderId="33" xfId="4" applyFont="1" applyFill="1" applyBorder="1" applyAlignment="1">
      <alignment horizontal="left" vertical="top" wrapText="1"/>
    </xf>
    <xf numFmtId="0" fontId="6" fillId="2" borderId="34" xfId="4" applyFont="1" applyFill="1" applyBorder="1" applyAlignment="1">
      <alignment horizontal="left" vertical="top" wrapText="1"/>
    </xf>
    <xf numFmtId="0" fontId="6" fillId="2" borderId="23" xfId="4" applyFont="1" applyFill="1" applyBorder="1" applyAlignment="1">
      <alignment horizontal="left" vertical="top" wrapText="1"/>
    </xf>
    <xf numFmtId="0" fontId="6" fillId="2" borderId="24" xfId="4" applyFont="1" applyFill="1" applyBorder="1" applyAlignment="1">
      <alignment horizontal="left" vertical="top" wrapText="1"/>
    </xf>
    <xf numFmtId="0" fontId="6" fillId="2" borderId="25" xfId="4" applyFont="1" applyFill="1" applyBorder="1" applyAlignment="1">
      <alignment horizontal="left" vertical="top" wrapText="1"/>
    </xf>
    <xf numFmtId="0" fontId="6" fillId="2" borderId="26" xfId="4" applyFont="1" applyFill="1" applyBorder="1" applyAlignment="1">
      <alignment horizontal="left" vertical="top" wrapText="1"/>
    </xf>
    <xf numFmtId="0" fontId="6" fillId="4" borderId="17" xfId="4" applyFont="1" applyFill="1" applyBorder="1" applyAlignment="1">
      <alignment vertical="center"/>
    </xf>
    <xf numFmtId="0" fontId="6" fillId="4" borderId="18" xfId="4" applyFont="1" applyFill="1" applyBorder="1" applyAlignment="1">
      <alignment vertical="center"/>
    </xf>
    <xf numFmtId="0" fontId="5" fillId="2" borderId="0" xfId="238" applyFont="1" applyFill="1" applyBorder="1" applyAlignment="1">
      <alignment horizontal="left" vertical="center" wrapText="1"/>
    </xf>
    <xf numFmtId="175" fontId="62" fillId="0" borderId="0" xfId="238" applyNumberFormat="1" applyFont="1" applyAlignment="1">
      <alignment horizontal="center"/>
    </xf>
    <xf numFmtId="0" fontId="6" fillId="3" borderId="11" xfId="4" applyFont="1" applyFill="1" applyBorder="1" applyAlignment="1">
      <alignment horizontal="center" vertical="center" wrapText="1"/>
    </xf>
    <xf numFmtId="0" fontId="6" fillId="3" borderId="12" xfId="4" applyFont="1" applyFill="1" applyBorder="1" applyAlignment="1">
      <alignment horizontal="center" vertical="center" wrapText="1"/>
    </xf>
    <xf numFmtId="0" fontId="6" fillId="5" borderId="30" xfId="4" applyFont="1" applyFill="1" applyBorder="1" applyAlignment="1">
      <alignment horizontal="center" vertical="center"/>
    </xf>
    <xf numFmtId="0" fontId="6" fillId="5" borderId="32" xfId="4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left" vertical="top" wrapText="1"/>
    </xf>
    <xf numFmtId="0" fontId="5" fillId="0" borderId="24" xfId="4" applyFont="1" applyFill="1" applyBorder="1" applyAlignment="1">
      <alignment horizontal="left" vertical="top" wrapText="1"/>
    </xf>
    <xf numFmtId="0" fontId="5" fillId="0" borderId="25" xfId="4" applyFont="1" applyFill="1" applyBorder="1" applyAlignment="1">
      <alignment horizontal="left" vertical="top" wrapText="1"/>
    </xf>
    <xf numFmtId="0" fontId="5" fillId="0" borderId="26" xfId="4" applyFont="1" applyFill="1" applyBorder="1" applyAlignment="1">
      <alignment horizontal="left" vertical="top" wrapText="1"/>
    </xf>
    <xf numFmtId="0" fontId="13" fillId="2" borderId="33" xfId="4" applyFont="1" applyFill="1" applyBorder="1" applyAlignment="1">
      <alignment horizontal="left" vertical="top" wrapText="1"/>
    </xf>
    <xf numFmtId="0" fontId="45" fillId="2" borderId="34" xfId="4" applyFont="1" applyFill="1" applyBorder="1" applyAlignment="1">
      <alignment horizontal="left" vertical="top" wrapText="1"/>
    </xf>
    <xf numFmtId="0" fontId="45" fillId="2" borderId="23" xfId="4" applyFont="1" applyFill="1" applyBorder="1" applyAlignment="1">
      <alignment horizontal="left" vertical="top" wrapText="1"/>
    </xf>
    <xf numFmtId="0" fontId="45" fillId="2" borderId="24" xfId="4" applyFont="1" applyFill="1" applyBorder="1" applyAlignment="1">
      <alignment horizontal="left" vertical="top" wrapText="1"/>
    </xf>
    <xf numFmtId="0" fontId="45" fillId="2" borderId="25" xfId="4" applyFont="1" applyFill="1" applyBorder="1" applyAlignment="1">
      <alignment horizontal="left" vertical="top" wrapText="1"/>
    </xf>
    <xf numFmtId="0" fontId="45" fillId="2" borderId="26" xfId="4" applyFont="1" applyFill="1" applyBorder="1" applyAlignment="1">
      <alignment horizontal="left" vertical="top" wrapText="1"/>
    </xf>
    <xf numFmtId="0" fontId="5" fillId="2" borderId="33" xfId="4" applyFont="1" applyFill="1" applyBorder="1" applyAlignment="1">
      <alignment horizontal="left" vertical="top" wrapText="1"/>
    </xf>
    <xf numFmtId="0" fontId="5" fillId="2" borderId="34" xfId="4" applyFont="1" applyFill="1" applyBorder="1" applyAlignment="1">
      <alignment horizontal="left" vertical="top" wrapText="1"/>
    </xf>
    <xf numFmtId="0" fontId="5" fillId="2" borderId="23" xfId="4" applyFont="1" applyFill="1" applyBorder="1" applyAlignment="1">
      <alignment horizontal="left" vertical="top" wrapText="1"/>
    </xf>
    <xf numFmtId="0" fontId="5" fillId="2" borderId="24" xfId="4" applyFont="1" applyFill="1" applyBorder="1" applyAlignment="1">
      <alignment horizontal="left" vertical="top" wrapText="1"/>
    </xf>
    <xf numFmtId="0" fontId="5" fillId="2" borderId="25" xfId="4" applyFont="1" applyFill="1" applyBorder="1" applyAlignment="1">
      <alignment horizontal="left" vertical="top" wrapText="1"/>
    </xf>
    <xf numFmtId="0" fontId="5" fillId="2" borderId="26" xfId="4" applyFont="1" applyFill="1" applyBorder="1" applyAlignment="1">
      <alignment horizontal="left" vertical="top" wrapText="1"/>
    </xf>
    <xf numFmtId="0" fontId="11" fillId="4" borderId="3" xfId="4" applyFont="1" applyFill="1" applyBorder="1" applyAlignment="1">
      <alignment horizontal="center" vertical="center"/>
    </xf>
  </cellXfs>
  <cellStyles count="1270">
    <cellStyle name="20% - Énfasis1" xfId="996" xr:uid="{00000000-0005-0000-0000-000000000000}"/>
    <cellStyle name="20% - Énfasis2" xfId="995" xr:uid="{00000000-0005-0000-0000-000001000000}"/>
    <cellStyle name="20% - Énfasis3" xfId="994" xr:uid="{00000000-0005-0000-0000-000002000000}"/>
    <cellStyle name="20% - Énfasis4" xfId="993" xr:uid="{00000000-0005-0000-0000-000003000000}"/>
    <cellStyle name="20% - Énfasis5" xfId="992" xr:uid="{00000000-0005-0000-0000-000004000000}"/>
    <cellStyle name="20% - Énfasis6" xfId="991" xr:uid="{00000000-0005-0000-0000-000005000000}"/>
    <cellStyle name="40% - Énfasis1" xfId="990" xr:uid="{00000000-0005-0000-0000-000006000000}"/>
    <cellStyle name="40% - Énfasis2" xfId="989" xr:uid="{00000000-0005-0000-0000-000007000000}"/>
    <cellStyle name="40% - Énfasis3" xfId="988" xr:uid="{00000000-0005-0000-0000-000008000000}"/>
    <cellStyle name="40% - Énfasis4" xfId="987" xr:uid="{00000000-0005-0000-0000-000009000000}"/>
    <cellStyle name="40% - Énfasis5" xfId="986" xr:uid="{00000000-0005-0000-0000-00000A000000}"/>
    <cellStyle name="40% - Énfasis6" xfId="985" xr:uid="{00000000-0005-0000-0000-00000B000000}"/>
    <cellStyle name="60% - Énfasis1" xfId="984" xr:uid="{00000000-0005-0000-0000-00000C000000}"/>
    <cellStyle name="60% - Énfasis2" xfId="983" xr:uid="{00000000-0005-0000-0000-00000D000000}"/>
    <cellStyle name="60% - Énfasis3" xfId="982" xr:uid="{00000000-0005-0000-0000-00000E000000}"/>
    <cellStyle name="60% - Énfasis4" xfId="981" xr:uid="{00000000-0005-0000-0000-00000F000000}"/>
    <cellStyle name="60% - Énfasis5" xfId="980" xr:uid="{00000000-0005-0000-0000-000010000000}"/>
    <cellStyle name="60% - Énfasis6" xfId="979" xr:uid="{00000000-0005-0000-0000-000011000000}"/>
    <cellStyle name="Actual Date" xfId="12" xr:uid="{00000000-0005-0000-0000-000012000000}"/>
    <cellStyle name="Actual Date 10" xfId="13" xr:uid="{00000000-0005-0000-0000-000013000000}"/>
    <cellStyle name="Actual Date 11" xfId="14" xr:uid="{00000000-0005-0000-0000-000014000000}"/>
    <cellStyle name="Actual Date 12" xfId="15" xr:uid="{00000000-0005-0000-0000-000015000000}"/>
    <cellStyle name="Actual Date 13" xfId="16" xr:uid="{00000000-0005-0000-0000-000016000000}"/>
    <cellStyle name="Actual Date 14" xfId="17" xr:uid="{00000000-0005-0000-0000-000017000000}"/>
    <cellStyle name="Actual Date 15" xfId="18" xr:uid="{00000000-0005-0000-0000-000018000000}"/>
    <cellStyle name="Actual Date 16" xfId="19" xr:uid="{00000000-0005-0000-0000-000019000000}"/>
    <cellStyle name="Actual Date 17" xfId="20" xr:uid="{00000000-0005-0000-0000-00001A000000}"/>
    <cellStyle name="Actual Date 18" xfId="21" xr:uid="{00000000-0005-0000-0000-00001B000000}"/>
    <cellStyle name="Actual Date 19" xfId="22" xr:uid="{00000000-0005-0000-0000-00001C000000}"/>
    <cellStyle name="Actual Date 2" xfId="23" xr:uid="{00000000-0005-0000-0000-00001D000000}"/>
    <cellStyle name="Actual Date 20" xfId="24" xr:uid="{00000000-0005-0000-0000-00001E000000}"/>
    <cellStyle name="Actual Date 21" xfId="25" xr:uid="{00000000-0005-0000-0000-00001F000000}"/>
    <cellStyle name="Actual Date 22" xfId="26" xr:uid="{00000000-0005-0000-0000-000020000000}"/>
    <cellStyle name="Actual Date 23" xfId="27" xr:uid="{00000000-0005-0000-0000-000021000000}"/>
    <cellStyle name="Actual Date 24" xfId="28" xr:uid="{00000000-0005-0000-0000-000022000000}"/>
    <cellStyle name="Actual Date 25" xfId="29" xr:uid="{00000000-0005-0000-0000-000023000000}"/>
    <cellStyle name="Actual Date 26" xfId="30" xr:uid="{00000000-0005-0000-0000-000024000000}"/>
    <cellStyle name="Actual Date 27" xfId="31" xr:uid="{00000000-0005-0000-0000-000025000000}"/>
    <cellStyle name="Actual Date 28" xfId="32" xr:uid="{00000000-0005-0000-0000-000026000000}"/>
    <cellStyle name="Actual Date 29" xfId="33" xr:uid="{00000000-0005-0000-0000-000027000000}"/>
    <cellStyle name="Actual Date 3" xfId="34" xr:uid="{00000000-0005-0000-0000-000028000000}"/>
    <cellStyle name="Actual Date 30" xfId="35" xr:uid="{00000000-0005-0000-0000-000029000000}"/>
    <cellStyle name="Actual Date 31" xfId="36" xr:uid="{00000000-0005-0000-0000-00002A000000}"/>
    <cellStyle name="Actual Date 32" xfId="37" xr:uid="{00000000-0005-0000-0000-00002B000000}"/>
    <cellStyle name="Actual Date 33" xfId="38" xr:uid="{00000000-0005-0000-0000-00002C000000}"/>
    <cellStyle name="Actual Date 34" xfId="39" xr:uid="{00000000-0005-0000-0000-00002D000000}"/>
    <cellStyle name="Actual Date 35" xfId="40" xr:uid="{00000000-0005-0000-0000-00002E000000}"/>
    <cellStyle name="Actual Date 36" xfId="41" xr:uid="{00000000-0005-0000-0000-00002F000000}"/>
    <cellStyle name="Actual Date 37" xfId="42" xr:uid="{00000000-0005-0000-0000-000030000000}"/>
    <cellStyle name="Actual Date 38" xfId="43" xr:uid="{00000000-0005-0000-0000-000031000000}"/>
    <cellStyle name="Actual Date 39" xfId="44" xr:uid="{00000000-0005-0000-0000-000032000000}"/>
    <cellStyle name="Actual Date 4" xfId="45" xr:uid="{00000000-0005-0000-0000-000033000000}"/>
    <cellStyle name="Actual Date 40" xfId="46" xr:uid="{00000000-0005-0000-0000-000034000000}"/>
    <cellStyle name="Actual Date 41" xfId="47" xr:uid="{00000000-0005-0000-0000-000035000000}"/>
    <cellStyle name="Actual Date 42" xfId="48" xr:uid="{00000000-0005-0000-0000-000036000000}"/>
    <cellStyle name="Actual Date 43" xfId="49" xr:uid="{00000000-0005-0000-0000-000037000000}"/>
    <cellStyle name="Actual Date 44" xfId="50" xr:uid="{00000000-0005-0000-0000-000038000000}"/>
    <cellStyle name="Actual Date 45" xfId="51" xr:uid="{00000000-0005-0000-0000-000039000000}"/>
    <cellStyle name="Actual Date 46" xfId="52" xr:uid="{00000000-0005-0000-0000-00003A000000}"/>
    <cellStyle name="Actual Date 47" xfId="53" xr:uid="{00000000-0005-0000-0000-00003B000000}"/>
    <cellStyle name="Actual Date 48" xfId="54" xr:uid="{00000000-0005-0000-0000-00003C000000}"/>
    <cellStyle name="Actual Date 49" xfId="55" xr:uid="{00000000-0005-0000-0000-00003D000000}"/>
    <cellStyle name="Actual Date 5" xfId="56" xr:uid="{00000000-0005-0000-0000-00003E000000}"/>
    <cellStyle name="Actual Date 50" xfId="57" xr:uid="{00000000-0005-0000-0000-00003F000000}"/>
    <cellStyle name="Actual Date 51" xfId="58" xr:uid="{00000000-0005-0000-0000-000040000000}"/>
    <cellStyle name="Actual Date 52" xfId="59" xr:uid="{00000000-0005-0000-0000-000041000000}"/>
    <cellStyle name="Actual Date 53" xfId="60" xr:uid="{00000000-0005-0000-0000-000042000000}"/>
    <cellStyle name="Actual Date 54" xfId="61" xr:uid="{00000000-0005-0000-0000-000043000000}"/>
    <cellStyle name="Actual Date 55" xfId="62" xr:uid="{00000000-0005-0000-0000-000044000000}"/>
    <cellStyle name="Actual Date 56" xfId="63" xr:uid="{00000000-0005-0000-0000-000045000000}"/>
    <cellStyle name="Actual Date 57" xfId="64" xr:uid="{00000000-0005-0000-0000-000046000000}"/>
    <cellStyle name="Actual Date 58" xfId="65" xr:uid="{00000000-0005-0000-0000-000047000000}"/>
    <cellStyle name="Actual Date 59" xfId="66" xr:uid="{00000000-0005-0000-0000-000048000000}"/>
    <cellStyle name="Actual Date 6" xfId="67" xr:uid="{00000000-0005-0000-0000-000049000000}"/>
    <cellStyle name="Actual Date 60" xfId="68" xr:uid="{00000000-0005-0000-0000-00004A000000}"/>
    <cellStyle name="Actual Date 61" xfId="69" xr:uid="{00000000-0005-0000-0000-00004B000000}"/>
    <cellStyle name="Actual Date 62" xfId="70" xr:uid="{00000000-0005-0000-0000-00004C000000}"/>
    <cellStyle name="Actual Date 63" xfId="71" xr:uid="{00000000-0005-0000-0000-00004D000000}"/>
    <cellStyle name="Actual Date 64" xfId="72" xr:uid="{00000000-0005-0000-0000-00004E000000}"/>
    <cellStyle name="Actual Date 65" xfId="73" xr:uid="{00000000-0005-0000-0000-00004F000000}"/>
    <cellStyle name="Actual Date 66" xfId="74" xr:uid="{00000000-0005-0000-0000-000050000000}"/>
    <cellStyle name="Actual Date 67" xfId="75" xr:uid="{00000000-0005-0000-0000-000051000000}"/>
    <cellStyle name="Actual Date 68" xfId="76" xr:uid="{00000000-0005-0000-0000-000052000000}"/>
    <cellStyle name="Actual Date 69" xfId="77" xr:uid="{00000000-0005-0000-0000-000053000000}"/>
    <cellStyle name="Actual Date 7" xfId="78" xr:uid="{00000000-0005-0000-0000-000054000000}"/>
    <cellStyle name="Actual Date 8" xfId="79" xr:uid="{00000000-0005-0000-0000-000055000000}"/>
    <cellStyle name="Actual Date 9" xfId="80" xr:uid="{00000000-0005-0000-0000-000056000000}"/>
    <cellStyle name="Bad 2" xfId="847" xr:uid="{00000000-0005-0000-0000-000057000000}"/>
    <cellStyle name="Buena" xfId="978" xr:uid="{00000000-0005-0000-0000-000058000000}"/>
    <cellStyle name="Cálculo" xfId="977" xr:uid="{00000000-0005-0000-0000-000059000000}"/>
    <cellStyle name="Celda de comprobación" xfId="976" xr:uid="{00000000-0005-0000-0000-00005A000000}"/>
    <cellStyle name="Celda vinculada" xfId="975" xr:uid="{00000000-0005-0000-0000-00005B000000}"/>
    <cellStyle name="Celda vinculada 2" xfId="1004" xr:uid="{00000000-0005-0000-0000-00005C000000}"/>
    <cellStyle name="Celda vinculada 2 2" xfId="1003" xr:uid="{00000000-0005-0000-0000-00005D000000}"/>
    <cellStyle name="Celda vinculada 3" xfId="1005" xr:uid="{00000000-0005-0000-0000-00005E000000}"/>
    <cellStyle name="Coma 2" xfId="81" xr:uid="{00000000-0005-0000-0000-00005F000000}"/>
    <cellStyle name="Coma 2 2" xfId="82" xr:uid="{00000000-0005-0000-0000-000060000000}"/>
    <cellStyle name="Coma 2 2 2" xfId="1088" xr:uid="{00000000-0005-0000-0000-000061000000}"/>
    <cellStyle name="Coma 2 2 3" xfId="1141" xr:uid="{00000000-0005-0000-0000-000062000000}"/>
    <cellStyle name="Coma 2 2 4" xfId="1152" xr:uid="{00000000-0005-0000-0000-000063000000}"/>
    <cellStyle name="Coma 2 3" xfId="83" xr:uid="{00000000-0005-0000-0000-000064000000}"/>
    <cellStyle name="Coma 2 3 2" xfId="1089" xr:uid="{00000000-0005-0000-0000-000065000000}"/>
    <cellStyle name="Coma 2 3 3" xfId="1142" xr:uid="{00000000-0005-0000-0000-000066000000}"/>
    <cellStyle name="Coma 2 3 4" xfId="1153" xr:uid="{00000000-0005-0000-0000-000067000000}"/>
    <cellStyle name="Coma 2 4" xfId="1087" xr:uid="{00000000-0005-0000-0000-000068000000}"/>
    <cellStyle name="Coma 2 5" xfId="1140" xr:uid="{00000000-0005-0000-0000-000069000000}"/>
    <cellStyle name="Coma 2 6" xfId="1151" xr:uid="{00000000-0005-0000-0000-00006A000000}"/>
    <cellStyle name="Coma 3" xfId="84" xr:uid="{00000000-0005-0000-0000-00006B000000}"/>
    <cellStyle name="Coma 3 2" xfId="1090" xr:uid="{00000000-0005-0000-0000-00006C000000}"/>
    <cellStyle name="Coma 3 3" xfId="1143" xr:uid="{00000000-0005-0000-0000-00006D000000}"/>
    <cellStyle name="Coma 3 4" xfId="1154" xr:uid="{00000000-0005-0000-0000-00006E000000}"/>
    <cellStyle name="Comma 10" xfId="86" xr:uid="{00000000-0005-0000-0000-000070000000}"/>
    <cellStyle name="Comma 10 2" xfId="675" xr:uid="{00000000-0005-0000-0000-000071000000}"/>
    <cellStyle name="Comma 10 2 2" xfId="859" xr:uid="{00000000-0005-0000-0000-000072000000}"/>
    <cellStyle name="Comma 10 2 3" xfId="1093" xr:uid="{00000000-0005-0000-0000-000073000000}"/>
    <cellStyle name="Comma 10 3" xfId="674" xr:uid="{00000000-0005-0000-0000-000074000000}"/>
    <cellStyle name="Comma 10 3 2" xfId="860" xr:uid="{00000000-0005-0000-0000-000075000000}"/>
    <cellStyle name="Comma 10 3 3" xfId="929" xr:uid="{00000000-0005-0000-0000-000076000000}"/>
    <cellStyle name="Comma 10 3 4" xfId="1094" xr:uid="{00000000-0005-0000-0000-000077000000}"/>
    <cellStyle name="Comma 10 4" xfId="1092" xr:uid="{00000000-0005-0000-0000-000078000000}"/>
    <cellStyle name="Comma 11" xfId="87" xr:uid="{00000000-0005-0000-0000-000079000000}"/>
    <cellStyle name="Comma 11 2" xfId="677" xr:uid="{00000000-0005-0000-0000-00007A000000}"/>
    <cellStyle name="Comma 11 2 2" xfId="861" xr:uid="{00000000-0005-0000-0000-00007B000000}"/>
    <cellStyle name="Comma 11 2 3" xfId="1096" xr:uid="{00000000-0005-0000-0000-00007C000000}"/>
    <cellStyle name="Comma 11 3" xfId="676" xr:uid="{00000000-0005-0000-0000-00007D000000}"/>
    <cellStyle name="Comma 11 3 2" xfId="862" xr:uid="{00000000-0005-0000-0000-00007E000000}"/>
    <cellStyle name="Comma 11 3 3" xfId="930" xr:uid="{00000000-0005-0000-0000-00007F000000}"/>
    <cellStyle name="Comma 11 3 4" xfId="1097" xr:uid="{00000000-0005-0000-0000-000080000000}"/>
    <cellStyle name="Comma 11 4" xfId="1095" xr:uid="{00000000-0005-0000-0000-000081000000}"/>
    <cellStyle name="Comma 12" xfId="88" xr:uid="{00000000-0005-0000-0000-000082000000}"/>
    <cellStyle name="Comma 12 2" xfId="679" xr:uid="{00000000-0005-0000-0000-000083000000}"/>
    <cellStyle name="Comma 12 2 2" xfId="863" xr:uid="{00000000-0005-0000-0000-000084000000}"/>
    <cellStyle name="Comma 12 2 3" xfId="1099" xr:uid="{00000000-0005-0000-0000-000085000000}"/>
    <cellStyle name="Comma 12 3" xfId="678" xr:uid="{00000000-0005-0000-0000-000086000000}"/>
    <cellStyle name="Comma 12 4" xfId="1098" xr:uid="{00000000-0005-0000-0000-000087000000}"/>
    <cellStyle name="Comma 13" xfId="89" xr:uid="{00000000-0005-0000-0000-000088000000}"/>
    <cellStyle name="Comma 13 2" xfId="681" xr:uid="{00000000-0005-0000-0000-000089000000}"/>
    <cellStyle name="Comma 13 2 2" xfId="864" xr:uid="{00000000-0005-0000-0000-00008A000000}"/>
    <cellStyle name="Comma 13 2 3" xfId="1101" xr:uid="{00000000-0005-0000-0000-00008B000000}"/>
    <cellStyle name="Comma 13 3" xfId="680" xr:uid="{00000000-0005-0000-0000-00008C000000}"/>
    <cellStyle name="Comma 13 4" xfId="1100" xr:uid="{00000000-0005-0000-0000-00008D000000}"/>
    <cellStyle name="Comma 14" xfId="90" xr:uid="{00000000-0005-0000-0000-00008E000000}"/>
    <cellStyle name="Comma 14 2" xfId="683" xr:uid="{00000000-0005-0000-0000-00008F000000}"/>
    <cellStyle name="Comma 14 2 2" xfId="865" xr:uid="{00000000-0005-0000-0000-000090000000}"/>
    <cellStyle name="Comma 14 2 3" xfId="1103" xr:uid="{00000000-0005-0000-0000-000091000000}"/>
    <cellStyle name="Comma 14 3" xfId="682" xr:uid="{00000000-0005-0000-0000-000092000000}"/>
    <cellStyle name="Comma 14 4" xfId="1102" xr:uid="{00000000-0005-0000-0000-000093000000}"/>
    <cellStyle name="Comma 15" xfId="684" xr:uid="{00000000-0005-0000-0000-000094000000}"/>
    <cellStyle name="Comma 15 2" xfId="685" xr:uid="{00000000-0005-0000-0000-000095000000}"/>
    <cellStyle name="Comma 15 2 2" xfId="867" xr:uid="{00000000-0005-0000-0000-000096000000}"/>
    <cellStyle name="Comma 15 2 3" xfId="1105" xr:uid="{00000000-0005-0000-0000-000097000000}"/>
    <cellStyle name="Comma 15 3" xfId="866" xr:uid="{00000000-0005-0000-0000-000098000000}"/>
    <cellStyle name="Comma 15 4" xfId="1104" xr:uid="{00000000-0005-0000-0000-000099000000}"/>
    <cellStyle name="Comma 16" xfId="686" xr:uid="{00000000-0005-0000-0000-00009A000000}"/>
    <cellStyle name="Comma 16 2" xfId="687" xr:uid="{00000000-0005-0000-0000-00009B000000}"/>
    <cellStyle name="Comma 16 2 2" xfId="869" xr:uid="{00000000-0005-0000-0000-00009C000000}"/>
    <cellStyle name="Comma 16 2 3" xfId="1107" xr:uid="{00000000-0005-0000-0000-00009D000000}"/>
    <cellStyle name="Comma 16 3" xfId="688" xr:uid="{00000000-0005-0000-0000-00009E000000}"/>
    <cellStyle name="Comma 16 3 2" xfId="689" xr:uid="{00000000-0005-0000-0000-00009F000000}"/>
    <cellStyle name="Comma 16 3 2 2" xfId="871" xr:uid="{00000000-0005-0000-0000-0000A0000000}"/>
    <cellStyle name="Comma 16 3 2 3" xfId="1109" xr:uid="{00000000-0005-0000-0000-0000A1000000}"/>
    <cellStyle name="Comma 16 3 3" xfId="870" xr:uid="{00000000-0005-0000-0000-0000A2000000}"/>
    <cellStyle name="Comma 16 3 4" xfId="1108" xr:uid="{00000000-0005-0000-0000-0000A3000000}"/>
    <cellStyle name="Comma 16 4" xfId="868" xr:uid="{00000000-0005-0000-0000-0000A4000000}"/>
    <cellStyle name="Comma 16 5" xfId="1106" xr:uid="{00000000-0005-0000-0000-0000A5000000}"/>
    <cellStyle name="Comma 17" xfId="1262" xr:uid="{80A6D1A0-6762-42EB-B618-483AF5B33B34}"/>
    <cellStyle name="Comma 2" xfId="7" xr:uid="{00000000-0005-0000-0000-0000A6000000}"/>
    <cellStyle name="Comma 2 2" xfId="91" xr:uid="{00000000-0005-0000-0000-0000A7000000}"/>
    <cellStyle name="Comma 2 2 2" xfId="622" xr:uid="{00000000-0005-0000-0000-0000A8000000}"/>
    <cellStyle name="Comma 2 2 2 10" xfId="1178" xr:uid="{00000000-0005-0000-0000-0000A9000000}"/>
    <cellStyle name="Comma 2 2 2 11" xfId="1183" xr:uid="{00000000-0005-0000-0000-0000AA000000}"/>
    <cellStyle name="Comma 2 2 2 12" xfId="1186" xr:uid="{00000000-0005-0000-0000-0000AB000000}"/>
    <cellStyle name="Comma 2 2 2 13" xfId="1190" xr:uid="{00000000-0005-0000-0000-0000AC000000}"/>
    <cellStyle name="Comma 2 2 2 14" xfId="1193" xr:uid="{00000000-0005-0000-0000-0000AD000000}"/>
    <cellStyle name="Comma 2 2 2 15" xfId="1196" xr:uid="{00000000-0005-0000-0000-0000AE000000}"/>
    <cellStyle name="Comma 2 2 2 16" xfId="1201" xr:uid="{00000000-0005-0000-0000-0000AF000000}"/>
    <cellStyle name="Comma 2 2 2 17" xfId="1207" xr:uid="{00000000-0005-0000-0000-0000B0000000}"/>
    <cellStyle name="Comma 2 2 2 2" xfId="834" xr:uid="{00000000-0005-0000-0000-0000B1000000}"/>
    <cellStyle name="Comma 2 2 2 3" xfId="1132" xr:uid="{00000000-0005-0000-0000-0000B2000000}"/>
    <cellStyle name="Comma 2 2 2 4" xfId="1136" xr:uid="{00000000-0005-0000-0000-0000B3000000}"/>
    <cellStyle name="Comma 2 2 2 5" xfId="1147" xr:uid="{00000000-0005-0000-0000-0000B4000000}"/>
    <cellStyle name="Comma 2 2 2 6" xfId="1158" xr:uid="{00000000-0005-0000-0000-0000B5000000}"/>
    <cellStyle name="Comma 2 2 2 7" xfId="1165" xr:uid="{00000000-0005-0000-0000-0000B6000000}"/>
    <cellStyle name="Comma 2 2 2 8" xfId="1170" xr:uid="{00000000-0005-0000-0000-0000B7000000}"/>
    <cellStyle name="Comma 2 2 2 9" xfId="1174" xr:uid="{00000000-0005-0000-0000-0000B8000000}"/>
    <cellStyle name="Comma 2 2 3" xfId="623" xr:uid="{00000000-0005-0000-0000-0000B9000000}"/>
    <cellStyle name="Comma 2 2 3 10" xfId="1179" xr:uid="{00000000-0005-0000-0000-0000BA000000}"/>
    <cellStyle name="Comma 2 2 3 11" xfId="1184" xr:uid="{00000000-0005-0000-0000-0000BB000000}"/>
    <cellStyle name="Comma 2 2 3 12" xfId="1187" xr:uid="{00000000-0005-0000-0000-0000BC000000}"/>
    <cellStyle name="Comma 2 2 3 13" xfId="1191" xr:uid="{00000000-0005-0000-0000-0000BD000000}"/>
    <cellStyle name="Comma 2 2 3 14" xfId="1194" xr:uid="{00000000-0005-0000-0000-0000BE000000}"/>
    <cellStyle name="Comma 2 2 3 15" xfId="1197" xr:uid="{00000000-0005-0000-0000-0000BF000000}"/>
    <cellStyle name="Comma 2 2 3 16" xfId="1202" xr:uid="{00000000-0005-0000-0000-0000C0000000}"/>
    <cellStyle name="Comma 2 2 3 17" xfId="1208" xr:uid="{00000000-0005-0000-0000-0000C1000000}"/>
    <cellStyle name="Comma 2 2 3 2" xfId="835" xr:uid="{00000000-0005-0000-0000-0000C2000000}"/>
    <cellStyle name="Comma 2 2 3 3" xfId="1131" xr:uid="{00000000-0005-0000-0000-0000C3000000}"/>
    <cellStyle name="Comma 2 2 3 4" xfId="1137" xr:uid="{00000000-0005-0000-0000-0000C4000000}"/>
    <cellStyle name="Comma 2 2 3 5" xfId="1148" xr:uid="{00000000-0005-0000-0000-0000C5000000}"/>
    <cellStyle name="Comma 2 2 3 6" xfId="1159" xr:uid="{00000000-0005-0000-0000-0000C6000000}"/>
    <cellStyle name="Comma 2 2 3 7" xfId="1166" xr:uid="{00000000-0005-0000-0000-0000C7000000}"/>
    <cellStyle name="Comma 2 2 3 8" xfId="1171" xr:uid="{00000000-0005-0000-0000-0000C8000000}"/>
    <cellStyle name="Comma 2 2 3 9" xfId="1175" xr:uid="{00000000-0005-0000-0000-0000C9000000}"/>
    <cellStyle name="Comma 2 2 4" xfId="931" xr:uid="{00000000-0005-0000-0000-0000CA000000}"/>
    <cellStyle name="Comma 3" xfId="92" xr:uid="{00000000-0005-0000-0000-0000CB000000}"/>
    <cellStyle name="Comma 3 2" xfId="624" xr:uid="{00000000-0005-0000-0000-0000CC000000}"/>
    <cellStyle name="Comma 3 2 2" xfId="872" xr:uid="{00000000-0005-0000-0000-0000CD000000}"/>
    <cellStyle name="Comma 3 2 3" xfId="932" xr:uid="{00000000-0005-0000-0000-0000CE000000}"/>
    <cellStyle name="Comma 3 2 4" xfId="1111" xr:uid="{00000000-0005-0000-0000-0000CF000000}"/>
    <cellStyle name="Comma 3 3" xfId="690" xr:uid="{00000000-0005-0000-0000-0000D0000000}"/>
    <cellStyle name="Comma 3 4" xfId="836" xr:uid="{00000000-0005-0000-0000-0000D1000000}"/>
    <cellStyle name="Comma 3 5" xfId="974" xr:uid="{00000000-0005-0000-0000-0000D2000000}"/>
    <cellStyle name="Comma 3 6" xfId="1110" xr:uid="{00000000-0005-0000-0000-0000D3000000}"/>
    <cellStyle name="Comma 4" xfId="93" xr:uid="{00000000-0005-0000-0000-0000D4000000}"/>
    <cellStyle name="Comma 4 2" xfId="94" xr:uid="{00000000-0005-0000-0000-0000D5000000}"/>
    <cellStyle name="Comma 4 2 2" xfId="95" xr:uid="{00000000-0005-0000-0000-0000D6000000}"/>
    <cellStyle name="Comma 4 2 2 2" xfId="693" xr:uid="{00000000-0005-0000-0000-0000D7000000}"/>
    <cellStyle name="Comma 4 2 2 3" xfId="1114" xr:uid="{00000000-0005-0000-0000-0000D8000000}"/>
    <cellStyle name="Comma 4 2 3" xfId="692" xr:uid="{00000000-0005-0000-0000-0000D9000000}"/>
    <cellStyle name="Comma 4 2 3 2" xfId="873" xr:uid="{00000000-0005-0000-0000-0000DA000000}"/>
    <cellStyle name="Comma 4 2 3 3" xfId="933" xr:uid="{00000000-0005-0000-0000-0000DB000000}"/>
    <cellStyle name="Comma 4 2 3 4" xfId="1115" xr:uid="{00000000-0005-0000-0000-0000DC000000}"/>
    <cellStyle name="Comma 4 2 4" xfId="1113" xr:uid="{00000000-0005-0000-0000-0000DD000000}"/>
    <cellStyle name="Comma 4 3" xfId="96" xr:uid="{00000000-0005-0000-0000-0000DE000000}"/>
    <cellStyle name="Comma 4 3 2" xfId="694" xr:uid="{00000000-0005-0000-0000-0000DF000000}"/>
    <cellStyle name="Comma 4 3 3" xfId="1116" xr:uid="{00000000-0005-0000-0000-0000E0000000}"/>
    <cellStyle name="Comma 4 4" xfId="97" xr:uid="{00000000-0005-0000-0000-0000E1000000}"/>
    <cellStyle name="Comma 4 4 2" xfId="695" xr:uid="{00000000-0005-0000-0000-0000E2000000}"/>
    <cellStyle name="Comma 4 4 3" xfId="1117" xr:uid="{00000000-0005-0000-0000-0000E3000000}"/>
    <cellStyle name="Comma 4 5" xfId="691" xr:uid="{00000000-0005-0000-0000-0000E4000000}"/>
    <cellStyle name="Comma 4 6" xfId="837" xr:uid="{00000000-0005-0000-0000-0000E5000000}"/>
    <cellStyle name="Comma 4 7" xfId="1112" xr:uid="{00000000-0005-0000-0000-0000E6000000}"/>
    <cellStyle name="Comma 5" xfId="98" xr:uid="{00000000-0005-0000-0000-0000E7000000}"/>
    <cellStyle name="Comma 5 2" xfId="696" xr:uid="{00000000-0005-0000-0000-0000E8000000}"/>
    <cellStyle name="Comma 5 2 2" xfId="874" xr:uid="{00000000-0005-0000-0000-0000E9000000}"/>
    <cellStyle name="Comma 5 2 3" xfId="1119" xr:uid="{00000000-0005-0000-0000-0000EA000000}"/>
    <cellStyle name="Comma 5 3" xfId="1118" xr:uid="{00000000-0005-0000-0000-0000EB000000}"/>
    <cellStyle name="Comma 6" xfId="99" xr:uid="{00000000-0005-0000-0000-0000EC000000}"/>
    <cellStyle name="Comma 6 2" xfId="100" xr:uid="{00000000-0005-0000-0000-0000ED000000}"/>
    <cellStyle name="Comma 6 2 2" xfId="698" xr:uid="{00000000-0005-0000-0000-0000EE000000}"/>
    <cellStyle name="Comma 6 2 3" xfId="1121" xr:uid="{00000000-0005-0000-0000-0000EF000000}"/>
    <cellStyle name="Comma 6 3" xfId="697" xr:uid="{00000000-0005-0000-0000-0000F0000000}"/>
    <cellStyle name="Comma 6 4" xfId="1120" xr:uid="{00000000-0005-0000-0000-0000F1000000}"/>
    <cellStyle name="Comma 7" xfId="101" xr:uid="{00000000-0005-0000-0000-0000F2000000}"/>
    <cellStyle name="Comma 7 2" xfId="102" xr:uid="{00000000-0005-0000-0000-0000F3000000}"/>
    <cellStyle name="Comma 7 2 2" xfId="699" xr:uid="{00000000-0005-0000-0000-0000F4000000}"/>
    <cellStyle name="Comma 7 2 3" xfId="1122" xr:uid="{00000000-0005-0000-0000-0000F5000000}"/>
    <cellStyle name="Comma 7 3" xfId="875" xr:uid="{00000000-0005-0000-0000-0000F6000000}"/>
    <cellStyle name="Comma 7 4" xfId="921" xr:uid="{00000000-0005-0000-0000-0000F7000000}"/>
    <cellStyle name="Comma 7 5" xfId="1263" xr:uid="{2BE4BB41-72EB-41BA-A9FA-817E996E5987}"/>
    <cellStyle name="Comma 8" xfId="103" xr:uid="{00000000-0005-0000-0000-0000F8000000}"/>
    <cellStyle name="Comma 8 2" xfId="700" xr:uid="{00000000-0005-0000-0000-0000F9000000}"/>
    <cellStyle name="Comma 8 2 2" xfId="876" xr:uid="{00000000-0005-0000-0000-0000FA000000}"/>
    <cellStyle name="Comma 8 2 3" xfId="1124" xr:uid="{00000000-0005-0000-0000-0000FB000000}"/>
    <cellStyle name="Comma 8 3" xfId="877" xr:uid="{00000000-0005-0000-0000-0000FC000000}"/>
    <cellStyle name="Comma 8 3 2" xfId="934" xr:uid="{00000000-0005-0000-0000-0000FD000000}"/>
    <cellStyle name="Comma 8 3 3" xfId="1125" xr:uid="{00000000-0005-0000-0000-0000FE000000}"/>
    <cellStyle name="Comma 8 4" xfId="1123" xr:uid="{00000000-0005-0000-0000-0000FF000000}"/>
    <cellStyle name="Comma 9" xfId="104" xr:uid="{00000000-0005-0000-0000-000000010000}"/>
    <cellStyle name="Comma 9 2" xfId="702" xr:uid="{00000000-0005-0000-0000-000001010000}"/>
    <cellStyle name="Comma 9 2 2" xfId="878" xr:uid="{00000000-0005-0000-0000-000002010000}"/>
    <cellStyle name="Comma 9 2 3" xfId="1127" xr:uid="{00000000-0005-0000-0000-000003010000}"/>
    <cellStyle name="Comma 9 3" xfId="701" xr:uid="{00000000-0005-0000-0000-000004010000}"/>
    <cellStyle name="Comma 9 3 2" xfId="879" xr:uid="{00000000-0005-0000-0000-000005010000}"/>
    <cellStyle name="Comma 9 3 3" xfId="935" xr:uid="{00000000-0005-0000-0000-000006010000}"/>
    <cellStyle name="Comma 9 3 4" xfId="1128" xr:uid="{00000000-0005-0000-0000-000007010000}"/>
    <cellStyle name="Comma 9 4" xfId="1126" xr:uid="{00000000-0005-0000-0000-000008010000}"/>
    <cellStyle name="Comma_PD 05-01-01" xfId="1264" xr:uid="{3C6ED0CD-C147-4789-BA5D-3929309AFFE9}"/>
    <cellStyle name="Currency 2" xfId="106" xr:uid="{00000000-0005-0000-0000-000009010000}"/>
    <cellStyle name="Currency 2 2" xfId="703" xr:uid="{00000000-0005-0000-0000-00000A010000}"/>
    <cellStyle name="Currency 2 2 2" xfId="880" xr:uid="{00000000-0005-0000-0000-00000B010000}"/>
    <cellStyle name="Currency 3" xfId="107" xr:uid="{00000000-0005-0000-0000-00000C010000}"/>
    <cellStyle name="Currency 3 2" xfId="704" xr:uid="{00000000-0005-0000-0000-00000D010000}"/>
    <cellStyle name="Currency 3 2 2" xfId="881" xr:uid="{00000000-0005-0000-0000-00000E010000}"/>
    <cellStyle name="Currency 4" xfId="108" xr:uid="{00000000-0005-0000-0000-00000F010000}"/>
    <cellStyle name="Currency 4 2" xfId="882" xr:uid="{00000000-0005-0000-0000-000010010000}"/>
    <cellStyle name="Currency 4 2 2" xfId="936" xr:uid="{00000000-0005-0000-0000-000011010000}"/>
    <cellStyle name="Currency 5" xfId="883" xr:uid="{00000000-0005-0000-0000-000012010000}"/>
    <cellStyle name="Currency 5 2" xfId="937" xr:uid="{00000000-0005-0000-0000-000013010000}"/>
    <cellStyle name="Currency 6" xfId="884" xr:uid="{00000000-0005-0000-0000-000014010000}"/>
    <cellStyle name="Currency 6 2" xfId="938" xr:uid="{00000000-0005-0000-0000-000015010000}"/>
    <cellStyle name="Currency 7" xfId="1265" xr:uid="{B4FE850C-CBF7-42B4-BBD6-767B656C14FB}"/>
    <cellStyle name="Date" xfId="109" xr:uid="{00000000-0005-0000-0000-000016010000}"/>
    <cellStyle name="Encabezado 4" xfId="973" xr:uid="{00000000-0005-0000-0000-000017010000}"/>
    <cellStyle name="Énfasis1" xfId="972" xr:uid="{00000000-0005-0000-0000-000018010000}"/>
    <cellStyle name="Énfasis2" xfId="971" xr:uid="{00000000-0005-0000-0000-000019010000}"/>
    <cellStyle name="Énfasis3" xfId="970" xr:uid="{00000000-0005-0000-0000-00001A010000}"/>
    <cellStyle name="Énfasis4" xfId="969" xr:uid="{00000000-0005-0000-0000-00001B010000}"/>
    <cellStyle name="Énfasis5" xfId="968" xr:uid="{00000000-0005-0000-0000-00001C010000}"/>
    <cellStyle name="Énfasis6" xfId="967" xr:uid="{00000000-0005-0000-0000-00001D010000}"/>
    <cellStyle name="Entrada" xfId="966" xr:uid="{00000000-0005-0000-0000-00001E010000}"/>
    <cellStyle name="Euro" xfId="110" xr:uid="{00000000-0005-0000-0000-00001F010000}"/>
    <cellStyle name="Euro 2" xfId="885" xr:uid="{00000000-0005-0000-0000-000020010000}"/>
    <cellStyle name="Fixed" xfId="111" xr:uid="{00000000-0005-0000-0000-000021010000}"/>
    <cellStyle name="Good 2" xfId="112" xr:uid="{00000000-0005-0000-0000-000022010000}"/>
    <cellStyle name="Good 2 2" xfId="625" xr:uid="{00000000-0005-0000-0000-000023010000}"/>
    <cellStyle name="Good 3" xfId="848" xr:uid="{00000000-0005-0000-0000-000024010000}"/>
    <cellStyle name="Grey" xfId="113" xr:uid="{00000000-0005-0000-0000-000025010000}"/>
    <cellStyle name="Grey 2" xfId="705" xr:uid="{00000000-0005-0000-0000-000026010000}"/>
    <cellStyle name="HEADER" xfId="114" xr:uid="{00000000-0005-0000-0000-000027010000}"/>
    <cellStyle name="Heading1" xfId="115" xr:uid="{00000000-0005-0000-0000-000028010000}"/>
    <cellStyle name="Heading2" xfId="116" xr:uid="{00000000-0005-0000-0000-000029010000}"/>
    <cellStyle name="HIGHLIGHT" xfId="117" xr:uid="{00000000-0005-0000-0000-00002A010000}"/>
    <cellStyle name="Hyperlink 2" xfId="626" xr:uid="{00000000-0005-0000-0000-00002B010000}"/>
    <cellStyle name="Hyperlink 2 10" xfId="118" xr:uid="{00000000-0005-0000-0000-00002C010000}"/>
    <cellStyle name="Hyperlink 2 11" xfId="119" xr:uid="{00000000-0005-0000-0000-00002D010000}"/>
    <cellStyle name="Hyperlink 2 12" xfId="120" xr:uid="{00000000-0005-0000-0000-00002E010000}"/>
    <cellStyle name="Hyperlink 2 13" xfId="121" xr:uid="{00000000-0005-0000-0000-00002F010000}"/>
    <cellStyle name="Hyperlink 2 14" xfId="122" xr:uid="{00000000-0005-0000-0000-000030010000}"/>
    <cellStyle name="Hyperlink 2 15" xfId="123" xr:uid="{00000000-0005-0000-0000-000031010000}"/>
    <cellStyle name="Hyperlink 2 16" xfId="124" xr:uid="{00000000-0005-0000-0000-000032010000}"/>
    <cellStyle name="Hyperlink 2 17" xfId="125" xr:uid="{00000000-0005-0000-0000-000033010000}"/>
    <cellStyle name="Hyperlink 2 18" xfId="126" xr:uid="{00000000-0005-0000-0000-000034010000}"/>
    <cellStyle name="Hyperlink 2 19" xfId="127" xr:uid="{00000000-0005-0000-0000-000035010000}"/>
    <cellStyle name="Hyperlink 2 2" xfId="128" xr:uid="{00000000-0005-0000-0000-000036010000}"/>
    <cellStyle name="Hyperlink 2 20" xfId="129" xr:uid="{00000000-0005-0000-0000-000037010000}"/>
    <cellStyle name="Hyperlink 2 21" xfId="130" xr:uid="{00000000-0005-0000-0000-000038010000}"/>
    <cellStyle name="Hyperlink 2 3" xfId="131" xr:uid="{00000000-0005-0000-0000-000039010000}"/>
    <cellStyle name="Hyperlink 2 4" xfId="132" xr:uid="{00000000-0005-0000-0000-00003A010000}"/>
    <cellStyle name="Hyperlink 2 5" xfId="133" xr:uid="{00000000-0005-0000-0000-00003B010000}"/>
    <cellStyle name="Hyperlink 2 6" xfId="134" xr:uid="{00000000-0005-0000-0000-00003C010000}"/>
    <cellStyle name="Hyperlink 2 7" xfId="135" xr:uid="{00000000-0005-0000-0000-00003D010000}"/>
    <cellStyle name="Hyperlink 2 8" xfId="136" xr:uid="{00000000-0005-0000-0000-00003E010000}"/>
    <cellStyle name="Hyperlink 2 9" xfId="137" xr:uid="{00000000-0005-0000-0000-00003F010000}"/>
    <cellStyle name="Hyperlink 25" xfId="138" xr:uid="{00000000-0005-0000-0000-000040010000}"/>
    <cellStyle name="Hyperlink 3" xfId="627" xr:uid="{00000000-0005-0000-0000-000041010000}"/>
    <cellStyle name="Hyperlink 4" xfId="628" xr:uid="{00000000-0005-0000-0000-000042010000}"/>
    <cellStyle name="Incorrecto" xfId="965" xr:uid="{00000000-0005-0000-0000-000043010000}"/>
    <cellStyle name="Incorrecto 2" xfId="1130" xr:uid="{00000000-0005-0000-0000-000044010000}"/>
    <cellStyle name="Input [yellow]" xfId="139" xr:uid="{00000000-0005-0000-0000-000045010000}"/>
    <cellStyle name="Millares" xfId="1" builtinId="3"/>
    <cellStyle name="Millares [0] 2" xfId="629" xr:uid="{00000000-0005-0000-0000-000046010000}"/>
    <cellStyle name="Millares [0] 2 2" xfId="838" xr:uid="{00000000-0005-0000-0000-000047010000}"/>
    <cellStyle name="Millares [0] 2 3" xfId="964" xr:uid="{00000000-0005-0000-0000-000048010000}"/>
    <cellStyle name="Millares 10" xfId="619" xr:uid="{00000000-0005-0000-0000-000049010000}"/>
    <cellStyle name="Millares 11" xfId="666" xr:uid="{00000000-0005-0000-0000-00004A010000}"/>
    <cellStyle name="Millares 12" xfId="667" xr:uid="{00000000-0005-0000-0000-00004B010000}"/>
    <cellStyle name="Millares 13" xfId="668" xr:uid="{00000000-0005-0000-0000-00004C010000}"/>
    <cellStyle name="Millares 14" xfId="669" xr:uid="{00000000-0005-0000-0000-00004D010000}"/>
    <cellStyle name="Millares 15" xfId="670" xr:uid="{00000000-0005-0000-0000-00004E010000}"/>
    <cellStyle name="Millares 16" xfId="671" xr:uid="{00000000-0005-0000-0000-00004F010000}"/>
    <cellStyle name="Millares 17" xfId="673" xr:uid="{00000000-0005-0000-0000-000050010000}"/>
    <cellStyle name="Millares 18" xfId="760" xr:uid="{00000000-0005-0000-0000-000051010000}"/>
    <cellStyle name="Millares 19" xfId="832" xr:uid="{00000000-0005-0000-0000-000052010000}"/>
    <cellStyle name="Millares 2" xfId="5" xr:uid="{00000000-0005-0000-0000-000053010000}"/>
    <cellStyle name="Millares 2 2" xfId="630" xr:uid="{00000000-0005-0000-0000-000054010000}"/>
    <cellStyle name="Millares 2 3" xfId="839" xr:uid="{00000000-0005-0000-0000-000055010000}"/>
    <cellStyle name="Millares 20" xfId="846" xr:uid="{00000000-0005-0000-0000-000056010000}"/>
    <cellStyle name="Millares 21" xfId="850" xr:uid="{00000000-0005-0000-0000-000057010000}"/>
    <cellStyle name="Millares 22" xfId="854" xr:uid="{00000000-0005-0000-0000-000058010000}"/>
    <cellStyle name="Millares 23" xfId="851" xr:uid="{00000000-0005-0000-0000-000059010000}"/>
    <cellStyle name="Millares 24" xfId="853" xr:uid="{00000000-0005-0000-0000-00005A010000}"/>
    <cellStyle name="Millares 25" xfId="852" xr:uid="{00000000-0005-0000-0000-00005B010000}"/>
    <cellStyle name="Millares 26" xfId="858" xr:uid="{00000000-0005-0000-0000-00005C010000}"/>
    <cellStyle name="Millares 27" xfId="911" xr:uid="{00000000-0005-0000-0000-00005D010000}"/>
    <cellStyle name="Millares 28" xfId="857" xr:uid="{00000000-0005-0000-0000-00005E010000}"/>
    <cellStyle name="Millares 29" xfId="912" xr:uid="{00000000-0005-0000-0000-00005F010000}"/>
    <cellStyle name="Millares 3" xfId="140" xr:uid="{00000000-0005-0000-0000-000060010000}"/>
    <cellStyle name="Millares 3 2" xfId="631" xr:uid="{00000000-0005-0000-0000-000061010000}"/>
    <cellStyle name="Millares 3 3" xfId="840" xr:uid="{00000000-0005-0000-0000-000062010000}"/>
    <cellStyle name="Millares 3 4" xfId="963" xr:uid="{00000000-0005-0000-0000-000063010000}"/>
    <cellStyle name="Millares 30" xfId="856" xr:uid="{00000000-0005-0000-0000-000064010000}"/>
    <cellStyle name="Millares 31" xfId="920" xr:uid="{00000000-0005-0000-0000-000065010000}"/>
    <cellStyle name="Millares 32" xfId="922" xr:uid="{00000000-0005-0000-0000-000066010000}"/>
    <cellStyle name="Millares 33" xfId="919" xr:uid="{00000000-0005-0000-0000-000067010000}"/>
    <cellStyle name="Millares 34" xfId="923" xr:uid="{00000000-0005-0000-0000-000068010000}"/>
    <cellStyle name="Millares 35" xfId="918" xr:uid="{00000000-0005-0000-0000-000069010000}"/>
    <cellStyle name="Millares 36" xfId="1091" xr:uid="{00000000-0005-0000-0000-00006A010000}"/>
    <cellStyle name="Millares 37" xfId="1133" xr:uid="{00000000-0005-0000-0000-00006B010000}"/>
    <cellStyle name="Millares 38" xfId="1129" xr:uid="{00000000-0005-0000-0000-00006C010000}"/>
    <cellStyle name="Millares 39" xfId="1134" xr:uid="{00000000-0005-0000-0000-00006D010000}"/>
    <cellStyle name="Millares 4" xfId="85" xr:uid="{00000000-0005-0000-0000-00006E010000}"/>
    <cellStyle name="Millares 4 2" xfId="841" xr:uid="{00000000-0005-0000-0000-00006F010000}"/>
    <cellStyle name="Millares 4 3" xfId="962" xr:uid="{00000000-0005-0000-0000-000070010000}"/>
    <cellStyle name="Millares 40" xfId="1138" xr:uid="{00000000-0005-0000-0000-000071010000}"/>
    <cellStyle name="Millares 41" xfId="1135" xr:uid="{00000000-0005-0000-0000-000072010000}"/>
    <cellStyle name="Millares 42" xfId="1144" xr:uid="{00000000-0005-0000-0000-000073010000}"/>
    <cellStyle name="Millares 43" xfId="1145" xr:uid="{00000000-0005-0000-0000-000074010000}"/>
    <cellStyle name="Millares 44" xfId="1149" xr:uid="{00000000-0005-0000-0000-000075010000}"/>
    <cellStyle name="Millares 45" xfId="1146" xr:uid="{00000000-0005-0000-0000-000076010000}"/>
    <cellStyle name="Millares 46" xfId="1155" xr:uid="{00000000-0005-0000-0000-000077010000}"/>
    <cellStyle name="Millares 47" xfId="1156" xr:uid="{00000000-0005-0000-0000-000078010000}"/>
    <cellStyle name="Millares 48" xfId="1161" xr:uid="{00000000-0005-0000-0000-000079010000}"/>
    <cellStyle name="Millares 49" xfId="1157" xr:uid="{00000000-0005-0000-0000-00007A010000}"/>
    <cellStyle name="Millares 5" xfId="632" xr:uid="{00000000-0005-0000-0000-00007B010000}"/>
    <cellStyle name="Millares 5 2" xfId="842" xr:uid="{00000000-0005-0000-0000-00007C010000}"/>
    <cellStyle name="Millares 5 3" xfId="961" xr:uid="{00000000-0005-0000-0000-00007D010000}"/>
    <cellStyle name="Millares 50" xfId="1160" xr:uid="{00000000-0005-0000-0000-00007E010000}"/>
    <cellStyle name="Millares 51" xfId="1162" xr:uid="{00000000-0005-0000-0000-00007F010000}"/>
    <cellStyle name="Millares 52" xfId="1168" xr:uid="{00000000-0005-0000-0000-000080010000}"/>
    <cellStyle name="Millares 53" xfId="1163" xr:uid="{00000000-0005-0000-0000-000081010000}"/>
    <cellStyle name="Millares 54" xfId="1167" xr:uid="{00000000-0005-0000-0000-000082010000}"/>
    <cellStyle name="Millares 55" xfId="1164" xr:uid="{00000000-0005-0000-0000-000083010000}"/>
    <cellStyle name="Millares 56" xfId="1169" xr:uid="{00000000-0005-0000-0000-000084010000}"/>
    <cellStyle name="Millares 57" xfId="1172" xr:uid="{00000000-0005-0000-0000-000085010000}"/>
    <cellStyle name="Millares 58" xfId="1173" xr:uid="{00000000-0005-0000-0000-000086010000}"/>
    <cellStyle name="Millares 59" xfId="1176" xr:uid="{00000000-0005-0000-0000-000087010000}"/>
    <cellStyle name="Millares 6" xfId="633" xr:uid="{00000000-0005-0000-0000-000088010000}"/>
    <cellStyle name="Millares 6 2" xfId="843" xr:uid="{00000000-0005-0000-0000-000089010000}"/>
    <cellStyle name="Millares 6 3" xfId="960" xr:uid="{00000000-0005-0000-0000-00008A010000}"/>
    <cellStyle name="Millares 60" xfId="1181" xr:uid="{00000000-0005-0000-0000-00008B010000}"/>
    <cellStyle name="Millares 61" xfId="1177" xr:uid="{00000000-0005-0000-0000-00008C010000}"/>
    <cellStyle name="Millares 62" xfId="1180" xr:uid="{00000000-0005-0000-0000-00008D010000}"/>
    <cellStyle name="Millares 63" xfId="1182" xr:uid="{00000000-0005-0000-0000-00008E010000}"/>
    <cellStyle name="Millares 64" xfId="1185" xr:uid="{00000000-0005-0000-0000-00008F010000}"/>
    <cellStyle name="Millares 65" xfId="1188" xr:uid="{00000000-0005-0000-0000-000090010000}"/>
    <cellStyle name="Millares 66" xfId="1189" xr:uid="{00000000-0005-0000-0000-000091010000}"/>
    <cellStyle name="Millares 67" xfId="1192" xr:uid="{00000000-0005-0000-0000-000092010000}"/>
    <cellStyle name="Millares 68" xfId="1195" xr:uid="{00000000-0005-0000-0000-000093010000}"/>
    <cellStyle name="Millares 69" xfId="1198" xr:uid="{00000000-0005-0000-0000-000094010000}"/>
    <cellStyle name="Millares 7" xfId="634" xr:uid="{00000000-0005-0000-0000-000095010000}"/>
    <cellStyle name="Millares 7 2" xfId="844" xr:uid="{00000000-0005-0000-0000-000096010000}"/>
    <cellStyle name="Millares 7 3" xfId="959" xr:uid="{00000000-0005-0000-0000-000097010000}"/>
    <cellStyle name="Millares 70" xfId="1199" xr:uid="{00000000-0005-0000-0000-000098010000}"/>
    <cellStyle name="Millares 71" xfId="1204" xr:uid="{00000000-0005-0000-0000-000099010000}"/>
    <cellStyle name="Millares 72" xfId="1200" xr:uid="{00000000-0005-0000-0000-00009A010000}"/>
    <cellStyle name="Millares 73" xfId="1203" xr:uid="{00000000-0005-0000-0000-00009B010000}"/>
    <cellStyle name="Millares 74" xfId="1205" xr:uid="{00000000-0005-0000-0000-00009C010000}"/>
    <cellStyle name="Millares 75" xfId="1209" xr:uid="{00000000-0005-0000-0000-00009D010000}"/>
    <cellStyle name="Millares 76" xfId="1206" xr:uid="{00000000-0005-0000-0000-00009E010000}"/>
    <cellStyle name="Millares 77" xfId="1261" xr:uid="{A863BDA7-6D1A-4A83-B4D5-57D4A4DDD5CE}"/>
    <cellStyle name="Millares 78" xfId="1268" xr:uid="{35203C6B-1B79-4ABB-BE78-10792F2F9675}"/>
    <cellStyle name="Millares 8" xfId="635" xr:uid="{00000000-0005-0000-0000-00009F010000}"/>
    <cellStyle name="Millares 8 2" xfId="845" xr:uid="{00000000-0005-0000-0000-0000A0010000}"/>
    <cellStyle name="Millares 8 3" xfId="958" xr:uid="{00000000-0005-0000-0000-0000A1010000}"/>
    <cellStyle name="Millares 9" xfId="618" xr:uid="{00000000-0005-0000-0000-0000A2010000}"/>
    <cellStyle name="Moneda 2" xfId="105" xr:uid="{00000000-0005-0000-0000-0000A3010000}"/>
    <cellStyle name="Moneda 3" xfId="833" xr:uid="{00000000-0005-0000-0000-0000A4010000}"/>
    <cellStyle name="Neutral 2" xfId="849" xr:uid="{00000000-0005-0000-0000-0000A5010000}"/>
    <cellStyle name="no dec" xfId="141" xr:uid="{00000000-0005-0000-0000-0000A6010000}"/>
    <cellStyle name="no dec 2" xfId="706" xr:uid="{00000000-0005-0000-0000-0000A7010000}"/>
    <cellStyle name="Normal" xfId="0" builtinId="0"/>
    <cellStyle name="Normal - Style1" xfId="142" xr:uid="{00000000-0005-0000-0000-0000A9010000}"/>
    <cellStyle name="Normal 10" xfId="10" xr:uid="{00000000-0005-0000-0000-0000AA010000}"/>
    <cellStyle name="Normal 10 2" xfId="636" xr:uid="{00000000-0005-0000-0000-0000AB010000}"/>
    <cellStyle name="Normal 10 2 2" xfId="886" xr:uid="{00000000-0005-0000-0000-0000AC010000}"/>
    <cellStyle name="Normal 100" xfId="1001" xr:uid="{00000000-0005-0000-0000-0000AD010000}"/>
    <cellStyle name="Normal 101" xfId="1007" xr:uid="{00000000-0005-0000-0000-0000AE010000}"/>
    <cellStyle name="Normal 102" xfId="1009" xr:uid="{00000000-0005-0000-0000-0000AF010000}"/>
    <cellStyle name="Normal 103" xfId="1011" xr:uid="{00000000-0005-0000-0000-0000B0010000}"/>
    <cellStyle name="Normal 104" xfId="1013" xr:uid="{00000000-0005-0000-0000-0000B1010000}"/>
    <cellStyle name="Normal 105" xfId="1016" xr:uid="{00000000-0005-0000-0000-0000B2010000}"/>
    <cellStyle name="Normal 106" xfId="1017" xr:uid="{00000000-0005-0000-0000-0000B3010000}"/>
    <cellStyle name="Normal 107" xfId="1019" xr:uid="{00000000-0005-0000-0000-0000B4010000}"/>
    <cellStyle name="Normal 108" xfId="1021" xr:uid="{00000000-0005-0000-0000-0000B5010000}"/>
    <cellStyle name="Normal 109" xfId="1024" xr:uid="{00000000-0005-0000-0000-0000B6010000}"/>
    <cellStyle name="Normal 11" xfId="143" xr:uid="{00000000-0005-0000-0000-0000B7010000}"/>
    <cellStyle name="Normal 11 2" xfId="637" xr:uid="{00000000-0005-0000-0000-0000B8010000}"/>
    <cellStyle name="Normal 11 2 2" xfId="887" xr:uid="{00000000-0005-0000-0000-0000B9010000}"/>
    <cellStyle name="Normal 110" xfId="1025" xr:uid="{00000000-0005-0000-0000-0000BA010000}"/>
    <cellStyle name="Normal 111" xfId="1027" xr:uid="{00000000-0005-0000-0000-0000BB010000}"/>
    <cellStyle name="Normal 112" xfId="1030" xr:uid="{00000000-0005-0000-0000-0000BC010000}"/>
    <cellStyle name="Normal 113" xfId="1031" xr:uid="{00000000-0005-0000-0000-0000BD010000}"/>
    <cellStyle name="Normal 114" xfId="1033" xr:uid="{00000000-0005-0000-0000-0000BE010000}"/>
    <cellStyle name="Normal 115" xfId="1035" xr:uid="{00000000-0005-0000-0000-0000BF010000}"/>
    <cellStyle name="Normal 116" xfId="1037" xr:uid="{00000000-0005-0000-0000-0000C0010000}"/>
    <cellStyle name="Normal 117" xfId="1039" xr:uid="{00000000-0005-0000-0000-0000C1010000}"/>
    <cellStyle name="Normal 118" xfId="1043" xr:uid="{00000000-0005-0000-0000-0000C2010000}"/>
    <cellStyle name="Normal 119" xfId="1044" xr:uid="{00000000-0005-0000-0000-0000C3010000}"/>
    <cellStyle name="Normal 12" xfId="144" xr:uid="{00000000-0005-0000-0000-0000C4010000}"/>
    <cellStyle name="Normal 12 2" xfId="638" xr:uid="{00000000-0005-0000-0000-0000C5010000}"/>
    <cellStyle name="Normal 120" xfId="1045" xr:uid="{00000000-0005-0000-0000-0000C6010000}"/>
    <cellStyle name="Normal 121" xfId="1047" xr:uid="{00000000-0005-0000-0000-0000C7010000}"/>
    <cellStyle name="Normal 122" xfId="1049" xr:uid="{00000000-0005-0000-0000-0000C8010000}"/>
    <cellStyle name="Normal 123" xfId="1052" xr:uid="{00000000-0005-0000-0000-0000C9010000}"/>
    <cellStyle name="Normal 124" xfId="1053" xr:uid="{00000000-0005-0000-0000-0000CA010000}"/>
    <cellStyle name="Normal 125" xfId="1055" xr:uid="{00000000-0005-0000-0000-0000CB010000}"/>
    <cellStyle name="Normal 126" xfId="1058" xr:uid="{00000000-0005-0000-0000-0000CC010000}"/>
    <cellStyle name="Normal 127" xfId="1059" xr:uid="{00000000-0005-0000-0000-0000CD010000}"/>
    <cellStyle name="Normal 128" xfId="1062" xr:uid="{00000000-0005-0000-0000-0000CE010000}"/>
    <cellStyle name="Normal 129" xfId="1064" xr:uid="{00000000-0005-0000-0000-0000CF010000}"/>
    <cellStyle name="Normal 13" xfId="145" xr:uid="{00000000-0005-0000-0000-0000D0010000}"/>
    <cellStyle name="Normal 13 2" xfId="640" xr:uid="{00000000-0005-0000-0000-0000D1010000}"/>
    <cellStyle name="Normal 13 3" xfId="639" xr:uid="{00000000-0005-0000-0000-0000D2010000}"/>
    <cellStyle name="Normal 130" xfId="1068" xr:uid="{00000000-0005-0000-0000-0000D3010000}"/>
    <cellStyle name="Normal 131" xfId="1069" xr:uid="{00000000-0005-0000-0000-0000D4010000}"/>
    <cellStyle name="Normal 132" xfId="1070" xr:uid="{00000000-0005-0000-0000-0000D5010000}"/>
    <cellStyle name="Normal 133" xfId="1075" xr:uid="{00000000-0005-0000-0000-0000D6010000}"/>
    <cellStyle name="Normal 134" xfId="1076" xr:uid="{00000000-0005-0000-0000-0000D7010000}"/>
    <cellStyle name="Normal 135" xfId="1077" xr:uid="{00000000-0005-0000-0000-0000D8010000}"/>
    <cellStyle name="Normal 136" xfId="1078" xr:uid="{00000000-0005-0000-0000-0000D9010000}"/>
    <cellStyle name="Normal 137" xfId="1081" xr:uid="{00000000-0005-0000-0000-0000DA010000}"/>
    <cellStyle name="Normal 138" xfId="1082" xr:uid="{00000000-0005-0000-0000-0000DB010000}"/>
    <cellStyle name="Normal 139" xfId="1085" xr:uid="{00000000-0005-0000-0000-0000DC010000}"/>
    <cellStyle name="Normal 14" xfId="11" xr:uid="{00000000-0005-0000-0000-0000DD010000}"/>
    <cellStyle name="Normal 14 10" xfId="146" xr:uid="{00000000-0005-0000-0000-0000DE010000}"/>
    <cellStyle name="Normal 14 10 2" xfId="888" xr:uid="{00000000-0005-0000-0000-0000DF010000}"/>
    <cellStyle name="Normal 14 10 3" xfId="889" xr:uid="{00000000-0005-0000-0000-0000E0010000}"/>
    <cellStyle name="Normal 14 10 4" xfId="939" xr:uid="{00000000-0005-0000-0000-0000E1010000}"/>
    <cellStyle name="Normal 14 11" xfId="147" xr:uid="{00000000-0005-0000-0000-0000E2010000}"/>
    <cellStyle name="Normal 14 12" xfId="148" xr:uid="{00000000-0005-0000-0000-0000E3010000}"/>
    <cellStyle name="Normal 14 13" xfId="149" xr:uid="{00000000-0005-0000-0000-0000E4010000}"/>
    <cellStyle name="Normal 14 14" xfId="150" xr:uid="{00000000-0005-0000-0000-0000E5010000}"/>
    <cellStyle name="Normal 14 15" xfId="151" xr:uid="{00000000-0005-0000-0000-0000E6010000}"/>
    <cellStyle name="Normal 14 16" xfId="152" xr:uid="{00000000-0005-0000-0000-0000E7010000}"/>
    <cellStyle name="Normal 14 17" xfId="153" xr:uid="{00000000-0005-0000-0000-0000E8010000}"/>
    <cellStyle name="Normal 14 18" xfId="154" xr:uid="{00000000-0005-0000-0000-0000E9010000}"/>
    <cellStyle name="Normal 14 2" xfId="155" xr:uid="{00000000-0005-0000-0000-0000EA010000}"/>
    <cellStyle name="Normal 14 2 2" xfId="156" xr:uid="{00000000-0005-0000-0000-0000EB010000}"/>
    <cellStyle name="Normal 14 2 2 2" xfId="157" xr:uid="{00000000-0005-0000-0000-0000EC010000}"/>
    <cellStyle name="Normal 14 2 3" xfId="158" xr:uid="{00000000-0005-0000-0000-0000ED010000}"/>
    <cellStyle name="Normal 14 3" xfId="159" xr:uid="{00000000-0005-0000-0000-0000EE010000}"/>
    <cellStyle name="Normal 14 3 2" xfId="160" xr:uid="{00000000-0005-0000-0000-0000EF010000}"/>
    <cellStyle name="Normal 14 3 2 2" xfId="161" xr:uid="{00000000-0005-0000-0000-0000F0010000}"/>
    <cellStyle name="Normal 14 3 3" xfId="162" xr:uid="{00000000-0005-0000-0000-0000F1010000}"/>
    <cellStyle name="Normal 14 4" xfId="163" xr:uid="{00000000-0005-0000-0000-0000F2010000}"/>
    <cellStyle name="Normal 14 4 2" xfId="164" xr:uid="{00000000-0005-0000-0000-0000F3010000}"/>
    <cellStyle name="Normal 14 5" xfId="165" xr:uid="{00000000-0005-0000-0000-0000F4010000}"/>
    <cellStyle name="Normal 14 5 2" xfId="166" xr:uid="{00000000-0005-0000-0000-0000F5010000}"/>
    <cellStyle name="Normal 14 6" xfId="167" xr:uid="{00000000-0005-0000-0000-0000F6010000}"/>
    <cellStyle name="Normal 14 7" xfId="168" xr:uid="{00000000-0005-0000-0000-0000F7010000}"/>
    <cellStyle name="Normal 14 8" xfId="169" xr:uid="{00000000-0005-0000-0000-0000F8010000}"/>
    <cellStyle name="Normal 14 9" xfId="170" xr:uid="{00000000-0005-0000-0000-0000F9010000}"/>
    <cellStyle name="Normal 140" xfId="1086" xr:uid="{00000000-0005-0000-0000-0000FA010000}"/>
    <cellStyle name="Normal 141" xfId="1139" xr:uid="{00000000-0005-0000-0000-0000FB010000}"/>
    <cellStyle name="Normal 142" xfId="1150" xr:uid="{00000000-0005-0000-0000-0000FC010000}"/>
    <cellStyle name="Normal 143" xfId="1210" xr:uid="{00000000-0005-0000-0000-0000FD010000}"/>
    <cellStyle name="Normal 144" xfId="1212" xr:uid="{00000000-0005-0000-0000-0000FE010000}"/>
    <cellStyle name="Normal 145" xfId="1215" xr:uid="{00000000-0005-0000-0000-0000FF010000}"/>
    <cellStyle name="Normal 146" xfId="1216" xr:uid="{00000000-0005-0000-0000-000000020000}"/>
    <cellStyle name="Normal 147" xfId="1219" xr:uid="{00000000-0005-0000-0000-000001020000}"/>
    <cellStyle name="Normal 148" xfId="1220" xr:uid="{00000000-0005-0000-0000-000002020000}"/>
    <cellStyle name="Normal 149" xfId="1222" xr:uid="{00000000-0005-0000-0000-000003020000}"/>
    <cellStyle name="Normal 15" xfId="641" xr:uid="{00000000-0005-0000-0000-000004020000}"/>
    <cellStyle name="Normal 15 10" xfId="171" xr:uid="{00000000-0005-0000-0000-000005020000}"/>
    <cellStyle name="Normal 15 11" xfId="172" xr:uid="{00000000-0005-0000-0000-000006020000}"/>
    <cellStyle name="Normal 15 12" xfId="173" xr:uid="{00000000-0005-0000-0000-000007020000}"/>
    <cellStyle name="Normal 15 13" xfId="174" xr:uid="{00000000-0005-0000-0000-000008020000}"/>
    <cellStyle name="Normal 15 14" xfId="175" xr:uid="{00000000-0005-0000-0000-000009020000}"/>
    <cellStyle name="Normal 15 15" xfId="176" xr:uid="{00000000-0005-0000-0000-00000A020000}"/>
    <cellStyle name="Normal 15 16" xfId="177" xr:uid="{00000000-0005-0000-0000-00000B020000}"/>
    <cellStyle name="Normal 15 17" xfId="178" xr:uid="{00000000-0005-0000-0000-00000C020000}"/>
    <cellStyle name="Normal 15 18" xfId="890" xr:uid="{00000000-0005-0000-0000-00000D020000}"/>
    <cellStyle name="Normal 15 2" xfId="179" xr:uid="{00000000-0005-0000-0000-00000E020000}"/>
    <cellStyle name="Normal 15 3" xfId="180" xr:uid="{00000000-0005-0000-0000-00000F020000}"/>
    <cellStyle name="Normal 15 4" xfId="181" xr:uid="{00000000-0005-0000-0000-000010020000}"/>
    <cellStyle name="Normal 15 5" xfId="182" xr:uid="{00000000-0005-0000-0000-000011020000}"/>
    <cellStyle name="Normal 15 6" xfId="183" xr:uid="{00000000-0005-0000-0000-000012020000}"/>
    <cellStyle name="Normal 15 7" xfId="184" xr:uid="{00000000-0005-0000-0000-000013020000}"/>
    <cellStyle name="Normal 15 8" xfId="185" xr:uid="{00000000-0005-0000-0000-000014020000}"/>
    <cellStyle name="Normal 15 9" xfId="186" xr:uid="{00000000-0005-0000-0000-000015020000}"/>
    <cellStyle name="Normal 150" xfId="1225" xr:uid="{00000000-0005-0000-0000-000016020000}"/>
    <cellStyle name="Normal 151" xfId="1226" xr:uid="{00000000-0005-0000-0000-000017020000}"/>
    <cellStyle name="Normal 152" xfId="1229" xr:uid="{00000000-0005-0000-0000-000018020000}"/>
    <cellStyle name="Normal 153" xfId="1230" xr:uid="{00000000-0005-0000-0000-000019020000}"/>
    <cellStyle name="Normal 154" xfId="1234" xr:uid="{00000000-0005-0000-0000-00001A020000}"/>
    <cellStyle name="Normal 155" xfId="1235" xr:uid="{00000000-0005-0000-0000-00001B020000}"/>
    <cellStyle name="Normal 156" xfId="1236" xr:uid="{00000000-0005-0000-0000-00001C020000}"/>
    <cellStyle name="Normal 157" xfId="1238" xr:uid="{00000000-0005-0000-0000-00001D020000}"/>
    <cellStyle name="Normal 158" xfId="1242" xr:uid="{00000000-0005-0000-0000-00001E020000}"/>
    <cellStyle name="Normal 159" xfId="1243" xr:uid="{00000000-0005-0000-0000-00001F020000}"/>
    <cellStyle name="Normal 16" xfId="187" xr:uid="{00000000-0005-0000-0000-000020020000}"/>
    <cellStyle name="Normal 16 10" xfId="188" xr:uid="{00000000-0005-0000-0000-000021020000}"/>
    <cellStyle name="Normal 16 11" xfId="189" xr:uid="{00000000-0005-0000-0000-000022020000}"/>
    <cellStyle name="Normal 16 12" xfId="190" xr:uid="{00000000-0005-0000-0000-000023020000}"/>
    <cellStyle name="Normal 16 13" xfId="191" xr:uid="{00000000-0005-0000-0000-000024020000}"/>
    <cellStyle name="Normal 16 14" xfId="192" xr:uid="{00000000-0005-0000-0000-000025020000}"/>
    <cellStyle name="Normal 16 15" xfId="193" xr:uid="{00000000-0005-0000-0000-000026020000}"/>
    <cellStyle name="Normal 16 16" xfId="194" xr:uid="{00000000-0005-0000-0000-000027020000}"/>
    <cellStyle name="Normal 16 17" xfId="195" xr:uid="{00000000-0005-0000-0000-000028020000}"/>
    <cellStyle name="Normal 16 18" xfId="891" xr:uid="{00000000-0005-0000-0000-000029020000}"/>
    <cellStyle name="Normal 16 2" xfId="196" xr:uid="{00000000-0005-0000-0000-00002A020000}"/>
    <cellStyle name="Normal 16 3" xfId="197" xr:uid="{00000000-0005-0000-0000-00002B020000}"/>
    <cellStyle name="Normal 16 4" xfId="198" xr:uid="{00000000-0005-0000-0000-00002C020000}"/>
    <cellStyle name="Normal 16 5" xfId="199" xr:uid="{00000000-0005-0000-0000-00002D020000}"/>
    <cellStyle name="Normal 16 6" xfId="200" xr:uid="{00000000-0005-0000-0000-00002E020000}"/>
    <cellStyle name="Normal 16 7" xfId="201" xr:uid="{00000000-0005-0000-0000-00002F020000}"/>
    <cellStyle name="Normal 16 8" xfId="202" xr:uid="{00000000-0005-0000-0000-000030020000}"/>
    <cellStyle name="Normal 16 9" xfId="203" xr:uid="{00000000-0005-0000-0000-000031020000}"/>
    <cellStyle name="Normal 160" xfId="1244" xr:uid="{00000000-0005-0000-0000-000032020000}"/>
    <cellStyle name="Normal 161" xfId="1246" xr:uid="{00000000-0005-0000-0000-000033020000}"/>
    <cellStyle name="Normal 162" xfId="1251" xr:uid="{00000000-0005-0000-0000-000034020000}"/>
    <cellStyle name="Normal 163" xfId="1252" xr:uid="{00000000-0005-0000-0000-000035020000}"/>
    <cellStyle name="Normal 164" xfId="1253" xr:uid="{00000000-0005-0000-0000-000036020000}"/>
    <cellStyle name="Normal 165" xfId="1254" xr:uid="{00000000-0005-0000-0000-000037020000}"/>
    <cellStyle name="Normal 166" xfId="1256" xr:uid="{00000000-0005-0000-0000-000038020000}"/>
    <cellStyle name="Normal 167" xfId="1258" xr:uid="{00000000-0005-0000-0000-000039020000}"/>
    <cellStyle name="Normal 168" xfId="1260" xr:uid="{3959BFB6-1FC6-4F33-A0A4-49B9A8B52DE3}"/>
    <cellStyle name="Normal 169" xfId="1269" xr:uid="{1C1F872E-26DC-4826-B8EF-6C7A370DF795}"/>
    <cellStyle name="Normal 17" xfId="642" xr:uid="{00000000-0005-0000-0000-00003A020000}"/>
    <cellStyle name="Normal 17 2" xfId="204" xr:uid="{00000000-0005-0000-0000-00003B020000}"/>
    <cellStyle name="Normal 17 2 2" xfId="205" xr:uid="{00000000-0005-0000-0000-00003C020000}"/>
    <cellStyle name="Normal 17 2 3" xfId="620" xr:uid="{00000000-0005-0000-0000-00003D020000}"/>
    <cellStyle name="Normal 17 3" xfId="206" xr:uid="{00000000-0005-0000-0000-00003E020000}"/>
    <cellStyle name="Normal 17 4" xfId="207" xr:uid="{00000000-0005-0000-0000-00003F020000}"/>
    <cellStyle name="Normal 18" xfId="208" xr:uid="{00000000-0005-0000-0000-000040020000}"/>
    <cellStyle name="Normal 18 2" xfId="209" xr:uid="{00000000-0005-0000-0000-000041020000}"/>
    <cellStyle name="Normal 18 3" xfId="210" xr:uid="{00000000-0005-0000-0000-000042020000}"/>
    <cellStyle name="Normal 19" xfId="211" xr:uid="{00000000-0005-0000-0000-000043020000}"/>
    <cellStyle name="Normal 19 2" xfId="643" xr:uid="{00000000-0005-0000-0000-000044020000}"/>
    <cellStyle name="Normal 19 2 2" xfId="892" xr:uid="{00000000-0005-0000-0000-000045020000}"/>
    <cellStyle name="Normal 19 3" xfId="212" xr:uid="{00000000-0005-0000-0000-000046020000}"/>
    <cellStyle name="Normal 19 3 2" xfId="1006" xr:uid="{00000000-0005-0000-0000-000047020000}"/>
    <cellStyle name="Normal 2" xfId="2" xr:uid="{00000000-0005-0000-0000-000048020000}"/>
    <cellStyle name="Normal 2 10" xfId="213" xr:uid="{00000000-0005-0000-0000-000049020000}"/>
    <cellStyle name="Normal 2 11" xfId="214" xr:uid="{00000000-0005-0000-0000-00004A020000}"/>
    <cellStyle name="Normal 2 2" xfId="6" xr:uid="{00000000-0005-0000-0000-00004B020000}"/>
    <cellStyle name="Normal 2 2 2" xfId="216" xr:uid="{00000000-0005-0000-0000-00004C020000}"/>
    <cellStyle name="Normal 2 2 2 2" xfId="957" xr:uid="{00000000-0005-0000-0000-00004D020000}"/>
    <cellStyle name="Normal 2 2 3" xfId="215" xr:uid="{00000000-0005-0000-0000-00004E020000}"/>
    <cellStyle name="Normal 2 2 3 2" xfId="645" xr:uid="{00000000-0005-0000-0000-00004F020000}"/>
    <cellStyle name="Normal 2 3" xfId="217" xr:uid="{00000000-0005-0000-0000-000050020000}"/>
    <cellStyle name="Normal 2 3 2" xfId="218" xr:uid="{00000000-0005-0000-0000-000051020000}"/>
    <cellStyle name="Normal 2 3 3" xfId="646" xr:uid="{00000000-0005-0000-0000-000052020000}"/>
    <cellStyle name="Normal 2 4" xfId="219" xr:uid="{00000000-0005-0000-0000-000053020000}"/>
    <cellStyle name="Normal 2 4 2" xfId="647" xr:uid="{00000000-0005-0000-0000-000054020000}"/>
    <cellStyle name="Normal 2 4 2 2" xfId="956" xr:uid="{00000000-0005-0000-0000-000055020000}"/>
    <cellStyle name="Normal 2 5" xfId="220" xr:uid="{00000000-0005-0000-0000-000056020000}"/>
    <cellStyle name="Normal 2 5 2" xfId="648" xr:uid="{00000000-0005-0000-0000-000057020000}"/>
    <cellStyle name="Normal 2 6" xfId="221" xr:uid="{00000000-0005-0000-0000-000058020000}"/>
    <cellStyle name="Normal 2 7" xfId="222" xr:uid="{00000000-0005-0000-0000-000059020000}"/>
    <cellStyle name="Normal 2 8" xfId="644" xr:uid="{00000000-0005-0000-0000-00005A020000}"/>
    <cellStyle name="Normal 2 9" xfId="223" xr:uid="{00000000-0005-0000-0000-00005B020000}"/>
    <cellStyle name="Normal 20" xfId="672" xr:uid="{00000000-0005-0000-0000-00005C020000}"/>
    <cellStyle name="Normal 20 2" xfId="224" xr:uid="{00000000-0005-0000-0000-00005D020000}"/>
    <cellStyle name="Normal 20 3" xfId="955" xr:uid="{00000000-0005-0000-0000-00005E020000}"/>
    <cellStyle name="Normal 21" xfId="225" xr:uid="{00000000-0005-0000-0000-00005F020000}"/>
    <cellStyle name="Normal 21 2" xfId="649" xr:uid="{00000000-0005-0000-0000-000060020000}"/>
    <cellStyle name="Normal 22" xfId="226" xr:uid="{00000000-0005-0000-0000-000061020000}"/>
    <cellStyle name="Normal 22 2" xfId="227" xr:uid="{00000000-0005-0000-0000-000062020000}"/>
    <cellStyle name="Normal 22 3" xfId="650" xr:uid="{00000000-0005-0000-0000-000063020000}"/>
    <cellStyle name="Normal 23" xfId="228" xr:uid="{00000000-0005-0000-0000-000064020000}"/>
    <cellStyle name="Normal 23 2" xfId="1063" xr:uid="{00000000-0005-0000-0000-000065020000}"/>
    <cellStyle name="Normal 24" xfId="229" xr:uid="{00000000-0005-0000-0000-000066020000}"/>
    <cellStyle name="Normal 24 2" xfId="651" xr:uid="{00000000-0005-0000-0000-000067020000}"/>
    <cellStyle name="Normal 25" xfId="230" xr:uid="{00000000-0005-0000-0000-000068020000}"/>
    <cellStyle name="Normal 26" xfId="231" xr:uid="{00000000-0005-0000-0000-000069020000}"/>
    <cellStyle name="Normal 26 2" xfId="232" xr:uid="{00000000-0005-0000-0000-00006A020000}"/>
    <cellStyle name="Normal 27" xfId="233" xr:uid="{00000000-0005-0000-0000-00006B020000}"/>
    <cellStyle name="Normal 27 2" xfId="234" xr:uid="{00000000-0005-0000-0000-00006C020000}"/>
    <cellStyle name="Normal 28" xfId="235" xr:uid="{00000000-0005-0000-0000-00006D020000}"/>
    <cellStyle name="Normal 28 2" xfId="236" xr:uid="{00000000-0005-0000-0000-00006E020000}"/>
    <cellStyle name="Normal 29" xfId="237" xr:uid="{00000000-0005-0000-0000-00006F020000}"/>
    <cellStyle name="Normal 3" xfId="4" xr:uid="{00000000-0005-0000-0000-000070020000}"/>
    <cellStyle name="Normal 3 2" xfId="239" xr:uid="{00000000-0005-0000-0000-000071020000}"/>
    <cellStyle name="Normal 3 2 2" xfId="240" xr:uid="{00000000-0005-0000-0000-000072020000}"/>
    <cellStyle name="Normal 3 2 3" xfId="652" xr:uid="{00000000-0005-0000-0000-000073020000}"/>
    <cellStyle name="Normal 3 3" xfId="238" xr:uid="{00000000-0005-0000-0000-000074020000}"/>
    <cellStyle name="Normal 3 4" xfId="653" xr:uid="{00000000-0005-0000-0000-000075020000}"/>
    <cellStyle name="Normal 30" xfId="241" xr:uid="{00000000-0005-0000-0000-000076020000}"/>
    <cellStyle name="Normal 31" xfId="242" xr:uid="{00000000-0005-0000-0000-000077020000}"/>
    <cellStyle name="Normal 32" xfId="243" xr:uid="{00000000-0005-0000-0000-000078020000}"/>
    <cellStyle name="Normal 33" xfId="244" xr:uid="{00000000-0005-0000-0000-000079020000}"/>
    <cellStyle name="Normal 34" xfId="245" xr:uid="{00000000-0005-0000-0000-00007A020000}"/>
    <cellStyle name="Normal 35" xfId="246" xr:uid="{00000000-0005-0000-0000-00007B020000}"/>
    <cellStyle name="Normal 36" xfId="247" xr:uid="{00000000-0005-0000-0000-00007C020000}"/>
    <cellStyle name="Normal 37" xfId="248" xr:uid="{00000000-0005-0000-0000-00007D020000}"/>
    <cellStyle name="Normal 38" xfId="249" xr:uid="{00000000-0005-0000-0000-00007E020000}"/>
    <cellStyle name="Normal 39" xfId="250" xr:uid="{00000000-0005-0000-0000-00007F020000}"/>
    <cellStyle name="Normal 4" xfId="3" xr:uid="{00000000-0005-0000-0000-000080020000}"/>
    <cellStyle name="Normal 4 2" xfId="251" xr:uid="{00000000-0005-0000-0000-000081020000}"/>
    <cellStyle name="Normal 4 2 2" xfId="954" xr:uid="{00000000-0005-0000-0000-000082020000}"/>
    <cellStyle name="Normal 4 3" xfId="655" xr:uid="{00000000-0005-0000-0000-000083020000}"/>
    <cellStyle name="Normal 4 3 2" xfId="953" xr:uid="{00000000-0005-0000-0000-000084020000}"/>
    <cellStyle name="Normal 4 4" xfId="654" xr:uid="{00000000-0005-0000-0000-000085020000}"/>
    <cellStyle name="Normal 40" xfId="252" xr:uid="{00000000-0005-0000-0000-000086020000}"/>
    <cellStyle name="Normal 41" xfId="253" xr:uid="{00000000-0005-0000-0000-000087020000}"/>
    <cellStyle name="Normal 42" xfId="254" xr:uid="{00000000-0005-0000-0000-000088020000}"/>
    <cellStyle name="Normal 43" xfId="255" xr:uid="{00000000-0005-0000-0000-000089020000}"/>
    <cellStyle name="Normal 44" xfId="256" xr:uid="{00000000-0005-0000-0000-00008A020000}"/>
    <cellStyle name="Normal 45" xfId="257" xr:uid="{00000000-0005-0000-0000-00008B020000}"/>
    <cellStyle name="Normal 46" xfId="258" xr:uid="{00000000-0005-0000-0000-00008C020000}"/>
    <cellStyle name="Normal 47" xfId="259" xr:uid="{00000000-0005-0000-0000-00008D020000}"/>
    <cellStyle name="Normal 48" xfId="260" xr:uid="{00000000-0005-0000-0000-00008E020000}"/>
    <cellStyle name="Normal 49" xfId="261" xr:uid="{00000000-0005-0000-0000-00008F020000}"/>
    <cellStyle name="Normal 5" xfId="262" xr:uid="{00000000-0005-0000-0000-000090020000}"/>
    <cellStyle name="Normal 5 2" xfId="657" xr:uid="{00000000-0005-0000-0000-000091020000}"/>
    <cellStyle name="Normal 5 3" xfId="656" xr:uid="{00000000-0005-0000-0000-000092020000}"/>
    <cellStyle name="Normal 50" xfId="263" xr:uid="{00000000-0005-0000-0000-000093020000}"/>
    <cellStyle name="Normal 51" xfId="264" xr:uid="{00000000-0005-0000-0000-000094020000}"/>
    <cellStyle name="Normal 52" xfId="265" xr:uid="{00000000-0005-0000-0000-000095020000}"/>
    <cellStyle name="Normal 53" xfId="266" xr:uid="{00000000-0005-0000-0000-000096020000}"/>
    <cellStyle name="Normal 54" xfId="267" xr:uid="{00000000-0005-0000-0000-000097020000}"/>
    <cellStyle name="Normal 55" xfId="268" xr:uid="{00000000-0005-0000-0000-000098020000}"/>
    <cellStyle name="Normal 56" xfId="269" xr:uid="{00000000-0005-0000-0000-000099020000}"/>
    <cellStyle name="Normal 57" xfId="270" xr:uid="{00000000-0005-0000-0000-00009A020000}"/>
    <cellStyle name="Normal 58" xfId="271" xr:uid="{00000000-0005-0000-0000-00009B020000}"/>
    <cellStyle name="Normal 59" xfId="272" xr:uid="{00000000-0005-0000-0000-00009C020000}"/>
    <cellStyle name="Normal 6" xfId="273" xr:uid="{00000000-0005-0000-0000-00009D020000}"/>
    <cellStyle name="Normal 6 2" xfId="621" xr:uid="{00000000-0005-0000-0000-00009E020000}"/>
    <cellStyle name="Normal 6 2 2" xfId="893" xr:uid="{00000000-0005-0000-0000-00009F020000}"/>
    <cellStyle name="Normal 6 2 2 2" xfId="1266" xr:uid="{91B68042-6270-49F3-95BB-8539987EC8C7}"/>
    <cellStyle name="Normal 6 3" xfId="658" xr:uid="{00000000-0005-0000-0000-0000A0020000}"/>
    <cellStyle name="Normal 60" xfId="274" xr:uid="{00000000-0005-0000-0000-0000A1020000}"/>
    <cellStyle name="Normal 61" xfId="275" xr:uid="{00000000-0005-0000-0000-0000A2020000}"/>
    <cellStyle name="Normal 62" xfId="276" xr:uid="{00000000-0005-0000-0000-0000A3020000}"/>
    <cellStyle name="Normal 63" xfId="277" xr:uid="{00000000-0005-0000-0000-0000A4020000}"/>
    <cellStyle name="Normal 64" xfId="278" xr:uid="{00000000-0005-0000-0000-0000A5020000}"/>
    <cellStyle name="Normal 65" xfId="279" xr:uid="{00000000-0005-0000-0000-0000A6020000}"/>
    <cellStyle name="Normal 66" xfId="280" xr:uid="{00000000-0005-0000-0000-0000A7020000}"/>
    <cellStyle name="Normal 67" xfId="281" xr:uid="{00000000-0005-0000-0000-0000A8020000}"/>
    <cellStyle name="Normal 68" xfId="282" xr:uid="{00000000-0005-0000-0000-0000A9020000}"/>
    <cellStyle name="Normal 69" xfId="283" xr:uid="{00000000-0005-0000-0000-0000AA020000}"/>
    <cellStyle name="Normal 7" xfId="284" xr:uid="{00000000-0005-0000-0000-0000AB020000}"/>
    <cellStyle name="Normal 7 2" xfId="659" xr:uid="{00000000-0005-0000-0000-0000AC020000}"/>
    <cellStyle name="Normal 7 2 2" xfId="894" xr:uid="{00000000-0005-0000-0000-0000AD020000}"/>
    <cellStyle name="Normal 70" xfId="285" xr:uid="{00000000-0005-0000-0000-0000AE020000}"/>
    <cellStyle name="Normal 71" xfId="286" xr:uid="{00000000-0005-0000-0000-0000AF020000}"/>
    <cellStyle name="Normal 72" xfId="287" xr:uid="{00000000-0005-0000-0000-0000B0020000}"/>
    <cellStyle name="Normal 73" xfId="288" xr:uid="{00000000-0005-0000-0000-0000B1020000}"/>
    <cellStyle name="Normal 74" xfId="289" xr:uid="{00000000-0005-0000-0000-0000B2020000}"/>
    <cellStyle name="Normal 75" xfId="290" xr:uid="{00000000-0005-0000-0000-0000B3020000}"/>
    <cellStyle name="Normal 76" xfId="291" xr:uid="{00000000-0005-0000-0000-0000B4020000}"/>
    <cellStyle name="Normal 77" xfId="292" xr:uid="{00000000-0005-0000-0000-0000B5020000}"/>
    <cellStyle name="Normal 78" xfId="293" xr:uid="{00000000-0005-0000-0000-0000B6020000}"/>
    <cellStyle name="Normal 79" xfId="294" xr:uid="{00000000-0005-0000-0000-0000B7020000}"/>
    <cellStyle name="Normal 8" xfId="295" xr:uid="{00000000-0005-0000-0000-0000B8020000}"/>
    <cellStyle name="Normal 8 10" xfId="296" xr:uid="{00000000-0005-0000-0000-0000B9020000}"/>
    <cellStyle name="Normal 8 11" xfId="297" xr:uid="{00000000-0005-0000-0000-0000BA020000}"/>
    <cellStyle name="Normal 8 12" xfId="298" xr:uid="{00000000-0005-0000-0000-0000BB020000}"/>
    <cellStyle name="Normal 8 13" xfId="299" xr:uid="{00000000-0005-0000-0000-0000BC020000}"/>
    <cellStyle name="Normal 8 14" xfId="300" xr:uid="{00000000-0005-0000-0000-0000BD020000}"/>
    <cellStyle name="Normal 8 15" xfId="301" xr:uid="{00000000-0005-0000-0000-0000BE020000}"/>
    <cellStyle name="Normal 8 16" xfId="302" xr:uid="{00000000-0005-0000-0000-0000BF020000}"/>
    <cellStyle name="Normal 8 17" xfId="303" xr:uid="{00000000-0005-0000-0000-0000C0020000}"/>
    <cellStyle name="Normal 8 18" xfId="304" xr:uid="{00000000-0005-0000-0000-0000C1020000}"/>
    <cellStyle name="Normal 8 19" xfId="305" xr:uid="{00000000-0005-0000-0000-0000C2020000}"/>
    <cellStyle name="Normal 8 2" xfId="306" xr:uid="{00000000-0005-0000-0000-0000C3020000}"/>
    <cellStyle name="Normal 8 20" xfId="307" xr:uid="{00000000-0005-0000-0000-0000C4020000}"/>
    <cellStyle name="Normal 8 21" xfId="308" xr:uid="{00000000-0005-0000-0000-0000C5020000}"/>
    <cellStyle name="Normal 8 3" xfId="309" xr:uid="{00000000-0005-0000-0000-0000C6020000}"/>
    <cellStyle name="Normal 8 4" xfId="310" xr:uid="{00000000-0005-0000-0000-0000C7020000}"/>
    <cellStyle name="Normal 8 5" xfId="311" xr:uid="{00000000-0005-0000-0000-0000C8020000}"/>
    <cellStyle name="Normal 8 6" xfId="312" xr:uid="{00000000-0005-0000-0000-0000C9020000}"/>
    <cellStyle name="Normal 8 7" xfId="313" xr:uid="{00000000-0005-0000-0000-0000CA020000}"/>
    <cellStyle name="Normal 8 8" xfId="314" xr:uid="{00000000-0005-0000-0000-0000CB020000}"/>
    <cellStyle name="Normal 8 9" xfId="315" xr:uid="{00000000-0005-0000-0000-0000CC020000}"/>
    <cellStyle name="Normal 80" xfId="316" xr:uid="{00000000-0005-0000-0000-0000CD020000}"/>
    <cellStyle name="Normal 81" xfId="317" xr:uid="{00000000-0005-0000-0000-0000CE020000}"/>
    <cellStyle name="Normal 82" xfId="318" xr:uid="{00000000-0005-0000-0000-0000CF020000}"/>
    <cellStyle name="Normal 83" xfId="319" xr:uid="{00000000-0005-0000-0000-0000D0020000}"/>
    <cellStyle name="Normal 84" xfId="707" xr:uid="{00000000-0005-0000-0000-0000D1020000}"/>
    <cellStyle name="Normal 85" xfId="831" xr:uid="{00000000-0005-0000-0000-0000D2020000}"/>
    <cellStyle name="Normal 86" xfId="855" xr:uid="{00000000-0005-0000-0000-0000D3020000}"/>
    <cellStyle name="Normal 87" xfId="913" xr:uid="{00000000-0005-0000-0000-0000D4020000}"/>
    <cellStyle name="Normal 88" xfId="914" xr:uid="{00000000-0005-0000-0000-0000D5020000}"/>
    <cellStyle name="Normal 89" xfId="915" xr:uid="{00000000-0005-0000-0000-0000D6020000}"/>
    <cellStyle name="Normal 9" xfId="320" xr:uid="{00000000-0005-0000-0000-0000D7020000}"/>
    <cellStyle name="Normal 9 2" xfId="660" xr:uid="{00000000-0005-0000-0000-0000D8020000}"/>
    <cellStyle name="Normal 90" xfId="916" xr:uid="{00000000-0005-0000-0000-0000D9020000}"/>
    <cellStyle name="Normal 91" xfId="917" xr:uid="{00000000-0005-0000-0000-0000DA020000}"/>
    <cellStyle name="Normal 92" xfId="924" xr:uid="{00000000-0005-0000-0000-0000DB020000}"/>
    <cellStyle name="Normal 93" xfId="925" xr:uid="{00000000-0005-0000-0000-0000DC020000}"/>
    <cellStyle name="Normal 94" xfId="926" xr:uid="{00000000-0005-0000-0000-0000DD020000}"/>
    <cellStyle name="Normal 95" xfId="927" xr:uid="{00000000-0005-0000-0000-0000DE020000}"/>
    <cellStyle name="Normal 96" xfId="928" xr:uid="{00000000-0005-0000-0000-0000DF020000}"/>
    <cellStyle name="Normal 97" xfId="997" xr:uid="{00000000-0005-0000-0000-0000E0020000}"/>
    <cellStyle name="Normal 98" xfId="998" xr:uid="{00000000-0005-0000-0000-0000E1020000}"/>
    <cellStyle name="Normal 99" xfId="999" xr:uid="{00000000-0005-0000-0000-0000E2020000}"/>
    <cellStyle name="Notas" xfId="952" xr:uid="{00000000-0005-0000-0000-0000E3020000}"/>
    <cellStyle name="Percent [2]" xfId="321" xr:uid="{00000000-0005-0000-0000-0000E5020000}"/>
    <cellStyle name="Percent [2] 2" xfId="895" xr:uid="{00000000-0005-0000-0000-0000E6020000}"/>
    <cellStyle name="Percent 10" xfId="322" xr:uid="{00000000-0005-0000-0000-0000E7020000}"/>
    <cellStyle name="Percent 10 2" xfId="896" xr:uid="{00000000-0005-0000-0000-0000E8020000}"/>
    <cellStyle name="Percent 100" xfId="323" xr:uid="{00000000-0005-0000-0000-0000E9020000}"/>
    <cellStyle name="Percent 100 2" xfId="708" xr:uid="{00000000-0005-0000-0000-0000EA020000}"/>
    <cellStyle name="Percent 101" xfId="324" xr:uid="{00000000-0005-0000-0000-0000EB020000}"/>
    <cellStyle name="Percent 101 2" xfId="709" xr:uid="{00000000-0005-0000-0000-0000EC020000}"/>
    <cellStyle name="Percent 102" xfId="325" xr:uid="{00000000-0005-0000-0000-0000ED020000}"/>
    <cellStyle name="Percent 102 2" xfId="710" xr:uid="{00000000-0005-0000-0000-0000EE020000}"/>
    <cellStyle name="Percent 103" xfId="326" xr:uid="{00000000-0005-0000-0000-0000EF020000}"/>
    <cellStyle name="Percent 103 2" xfId="711" xr:uid="{00000000-0005-0000-0000-0000F0020000}"/>
    <cellStyle name="Percent 104" xfId="327" xr:uid="{00000000-0005-0000-0000-0000F1020000}"/>
    <cellStyle name="Percent 104 2" xfId="712" xr:uid="{00000000-0005-0000-0000-0000F2020000}"/>
    <cellStyle name="Percent 105" xfId="328" xr:uid="{00000000-0005-0000-0000-0000F3020000}"/>
    <cellStyle name="Percent 105 2" xfId="713" xr:uid="{00000000-0005-0000-0000-0000F4020000}"/>
    <cellStyle name="Percent 106" xfId="329" xr:uid="{00000000-0005-0000-0000-0000F5020000}"/>
    <cellStyle name="Percent 106 2" xfId="714" xr:uid="{00000000-0005-0000-0000-0000F6020000}"/>
    <cellStyle name="Percent 107" xfId="330" xr:uid="{00000000-0005-0000-0000-0000F7020000}"/>
    <cellStyle name="Percent 107 2" xfId="715" xr:uid="{00000000-0005-0000-0000-0000F8020000}"/>
    <cellStyle name="Percent 108" xfId="331" xr:uid="{00000000-0005-0000-0000-0000F9020000}"/>
    <cellStyle name="Percent 108 2" xfId="716" xr:uid="{00000000-0005-0000-0000-0000FA020000}"/>
    <cellStyle name="Percent 109" xfId="332" xr:uid="{00000000-0005-0000-0000-0000FB020000}"/>
    <cellStyle name="Percent 109 2" xfId="717" xr:uid="{00000000-0005-0000-0000-0000FC020000}"/>
    <cellStyle name="Percent 11" xfId="333" xr:uid="{00000000-0005-0000-0000-0000FD020000}"/>
    <cellStyle name="Percent 11 2" xfId="334" xr:uid="{00000000-0005-0000-0000-0000FE020000}"/>
    <cellStyle name="Percent 11 3" xfId="897" xr:uid="{00000000-0005-0000-0000-0000FF020000}"/>
    <cellStyle name="Percent 110" xfId="335" xr:uid="{00000000-0005-0000-0000-000000030000}"/>
    <cellStyle name="Percent 110 2" xfId="718" xr:uid="{00000000-0005-0000-0000-000001030000}"/>
    <cellStyle name="Percent 111" xfId="336" xr:uid="{00000000-0005-0000-0000-000002030000}"/>
    <cellStyle name="Percent 111 2" xfId="719" xr:uid="{00000000-0005-0000-0000-000003030000}"/>
    <cellStyle name="Percent 112" xfId="337" xr:uid="{00000000-0005-0000-0000-000004030000}"/>
    <cellStyle name="Percent 112 2" xfId="720" xr:uid="{00000000-0005-0000-0000-000005030000}"/>
    <cellStyle name="Percent 113" xfId="721" xr:uid="{00000000-0005-0000-0000-000006030000}"/>
    <cellStyle name="Percent 113 2" xfId="722" xr:uid="{00000000-0005-0000-0000-000007030000}"/>
    <cellStyle name="Percent 114" xfId="723" xr:uid="{00000000-0005-0000-0000-000008030000}"/>
    <cellStyle name="Percent 114 2" xfId="724" xr:uid="{00000000-0005-0000-0000-000009030000}"/>
    <cellStyle name="Percent 114 3" xfId="725" xr:uid="{00000000-0005-0000-0000-00000A030000}"/>
    <cellStyle name="Percent 114 3 2" xfId="726" xr:uid="{00000000-0005-0000-0000-00000B030000}"/>
    <cellStyle name="Percent 115" xfId="727" xr:uid="{00000000-0005-0000-0000-00000C030000}"/>
    <cellStyle name="Percent 115 2" xfId="728" xr:uid="{00000000-0005-0000-0000-00000D030000}"/>
    <cellStyle name="Percent 115 3" xfId="729" xr:uid="{00000000-0005-0000-0000-00000E030000}"/>
    <cellStyle name="Percent 115 3 2" xfId="730" xr:uid="{00000000-0005-0000-0000-00000F030000}"/>
    <cellStyle name="Percent 116" xfId="941" xr:uid="{00000000-0005-0000-0000-000010030000}"/>
    <cellStyle name="Percent 116 2" xfId="1267" xr:uid="{2DA28EA0-CABE-418B-9358-B835A7599D4E}"/>
    <cellStyle name="Percent 117" xfId="942" xr:uid="{00000000-0005-0000-0000-000011030000}"/>
    <cellStyle name="Percent 118" xfId="940" xr:uid="{00000000-0005-0000-0000-000012030000}"/>
    <cellStyle name="Percent 119" xfId="1000" xr:uid="{00000000-0005-0000-0000-000013030000}"/>
    <cellStyle name="Percent 12" xfId="338" xr:uid="{00000000-0005-0000-0000-000014030000}"/>
    <cellStyle name="Percent 12 2" xfId="339" xr:uid="{00000000-0005-0000-0000-000015030000}"/>
    <cellStyle name="Percent 12 3" xfId="898" xr:uid="{00000000-0005-0000-0000-000016030000}"/>
    <cellStyle name="Percent 120" xfId="1002" xr:uid="{00000000-0005-0000-0000-000017030000}"/>
    <cellStyle name="Percent 121" xfId="1008" xr:uid="{00000000-0005-0000-0000-000018030000}"/>
    <cellStyle name="Percent 122" xfId="1010" xr:uid="{00000000-0005-0000-0000-000019030000}"/>
    <cellStyle name="Percent 123" xfId="1012" xr:uid="{00000000-0005-0000-0000-00001A030000}"/>
    <cellStyle name="Percent 124" xfId="1014" xr:uid="{00000000-0005-0000-0000-00001B030000}"/>
    <cellStyle name="Percent 125" xfId="1015" xr:uid="{00000000-0005-0000-0000-00001C030000}"/>
    <cellStyle name="Percent 126" xfId="1018" xr:uid="{00000000-0005-0000-0000-00001D030000}"/>
    <cellStyle name="Percent 127" xfId="1020" xr:uid="{00000000-0005-0000-0000-00001E030000}"/>
    <cellStyle name="Percent 128" xfId="1022" xr:uid="{00000000-0005-0000-0000-00001F030000}"/>
    <cellStyle name="Percent 129" xfId="1023" xr:uid="{00000000-0005-0000-0000-000020030000}"/>
    <cellStyle name="Percent 13" xfId="340" xr:uid="{00000000-0005-0000-0000-000021030000}"/>
    <cellStyle name="Percent 13 2" xfId="341" xr:uid="{00000000-0005-0000-0000-000022030000}"/>
    <cellStyle name="Percent 13 3" xfId="899" xr:uid="{00000000-0005-0000-0000-000023030000}"/>
    <cellStyle name="Percent 130" xfId="1026" xr:uid="{00000000-0005-0000-0000-000024030000}"/>
    <cellStyle name="Percent 131" xfId="1028" xr:uid="{00000000-0005-0000-0000-000025030000}"/>
    <cellStyle name="Percent 132" xfId="1029" xr:uid="{00000000-0005-0000-0000-000026030000}"/>
    <cellStyle name="Percent 133" xfId="1032" xr:uid="{00000000-0005-0000-0000-000027030000}"/>
    <cellStyle name="Percent 134" xfId="1034" xr:uid="{00000000-0005-0000-0000-000028030000}"/>
    <cellStyle name="Percent 135" xfId="1036" xr:uid="{00000000-0005-0000-0000-000029030000}"/>
    <cellStyle name="Percent 136" xfId="1038" xr:uid="{00000000-0005-0000-0000-00002A030000}"/>
    <cellStyle name="Percent 137" xfId="1041" xr:uid="{00000000-0005-0000-0000-00002B030000}"/>
    <cellStyle name="Percent 138" xfId="1042" xr:uid="{00000000-0005-0000-0000-00002C030000}"/>
    <cellStyle name="Percent 139" xfId="1040" xr:uid="{00000000-0005-0000-0000-00002D030000}"/>
    <cellStyle name="Percent 14" xfId="342" xr:uid="{00000000-0005-0000-0000-00002E030000}"/>
    <cellStyle name="Percent 14 2" xfId="343" xr:uid="{00000000-0005-0000-0000-00002F030000}"/>
    <cellStyle name="Percent 14 3" xfId="900" xr:uid="{00000000-0005-0000-0000-000030030000}"/>
    <cellStyle name="Percent 140" xfId="1046" xr:uid="{00000000-0005-0000-0000-000031030000}"/>
    <cellStyle name="Percent 141" xfId="1048" xr:uid="{00000000-0005-0000-0000-000032030000}"/>
    <cellStyle name="Percent 142" xfId="1050" xr:uid="{00000000-0005-0000-0000-000033030000}"/>
    <cellStyle name="Percent 143" xfId="1051" xr:uid="{00000000-0005-0000-0000-000034030000}"/>
    <cellStyle name="Percent 144" xfId="1054" xr:uid="{00000000-0005-0000-0000-000035030000}"/>
    <cellStyle name="Percent 145" xfId="1056" xr:uid="{00000000-0005-0000-0000-000036030000}"/>
    <cellStyle name="Percent 146" xfId="1057" xr:uid="{00000000-0005-0000-0000-000037030000}"/>
    <cellStyle name="Percent 147" xfId="1060" xr:uid="{00000000-0005-0000-0000-000038030000}"/>
    <cellStyle name="Percent 148" xfId="1061" xr:uid="{00000000-0005-0000-0000-000039030000}"/>
    <cellStyle name="Percent 149" xfId="1065" xr:uid="{00000000-0005-0000-0000-00003A030000}"/>
    <cellStyle name="Percent 15" xfId="344" xr:uid="{00000000-0005-0000-0000-00003B030000}"/>
    <cellStyle name="Percent 15 2" xfId="345" xr:uid="{00000000-0005-0000-0000-00003C030000}"/>
    <cellStyle name="Percent 15 3" xfId="901" xr:uid="{00000000-0005-0000-0000-00003D030000}"/>
    <cellStyle name="Percent 150" xfId="1067" xr:uid="{00000000-0005-0000-0000-00003E030000}"/>
    <cellStyle name="Percent 151" xfId="1066" xr:uid="{00000000-0005-0000-0000-00003F030000}"/>
    <cellStyle name="Percent 152" xfId="1072" xr:uid="{00000000-0005-0000-0000-000040030000}"/>
    <cellStyle name="Percent 153" xfId="1073" xr:uid="{00000000-0005-0000-0000-000041030000}"/>
    <cellStyle name="Percent 154" xfId="1071" xr:uid="{00000000-0005-0000-0000-000042030000}"/>
    <cellStyle name="Percent 155" xfId="1074" xr:uid="{00000000-0005-0000-0000-000043030000}"/>
    <cellStyle name="Percent 156" xfId="1079" xr:uid="{00000000-0005-0000-0000-000044030000}"/>
    <cellStyle name="Percent 157" xfId="1080" xr:uid="{00000000-0005-0000-0000-000045030000}"/>
    <cellStyle name="Percent 158" xfId="1083" xr:uid="{00000000-0005-0000-0000-000046030000}"/>
    <cellStyle name="Percent 159" xfId="1084" xr:uid="{00000000-0005-0000-0000-000047030000}"/>
    <cellStyle name="Percent 16" xfId="346" xr:uid="{00000000-0005-0000-0000-000048030000}"/>
    <cellStyle name="Percent 16 2" xfId="347" xr:uid="{00000000-0005-0000-0000-000049030000}"/>
    <cellStyle name="Percent 16 3" xfId="902" xr:uid="{00000000-0005-0000-0000-00004A030000}"/>
    <cellStyle name="Percent 160" xfId="1211" xr:uid="{00000000-0005-0000-0000-00004B030000}"/>
    <cellStyle name="Percent 161" xfId="1213" xr:uid="{00000000-0005-0000-0000-00004C030000}"/>
    <cellStyle name="Percent 162" xfId="1214" xr:uid="{00000000-0005-0000-0000-00004D030000}"/>
    <cellStyle name="Percent 163" xfId="1217" xr:uid="{00000000-0005-0000-0000-00004E030000}"/>
    <cellStyle name="Percent 164" xfId="1218" xr:uid="{00000000-0005-0000-0000-00004F030000}"/>
    <cellStyle name="Percent 165" xfId="1221" xr:uid="{00000000-0005-0000-0000-000050030000}"/>
    <cellStyle name="Percent 166" xfId="1223" xr:uid="{00000000-0005-0000-0000-000051030000}"/>
    <cellStyle name="Percent 167" xfId="1224" xr:uid="{00000000-0005-0000-0000-000052030000}"/>
    <cellStyle name="Percent 168" xfId="1227" xr:uid="{00000000-0005-0000-0000-000053030000}"/>
    <cellStyle name="Percent 169" xfId="1228" xr:uid="{00000000-0005-0000-0000-000054030000}"/>
    <cellStyle name="Percent 17" xfId="348" xr:uid="{00000000-0005-0000-0000-000055030000}"/>
    <cellStyle name="Percent 17 2" xfId="349" xr:uid="{00000000-0005-0000-0000-000056030000}"/>
    <cellStyle name="Percent 170" xfId="1231" xr:uid="{00000000-0005-0000-0000-000057030000}"/>
    <cellStyle name="Percent 171" xfId="1233" xr:uid="{00000000-0005-0000-0000-000058030000}"/>
    <cellStyle name="Percent 172" xfId="1232" xr:uid="{00000000-0005-0000-0000-000059030000}"/>
    <cellStyle name="Percent 173" xfId="1237" xr:uid="{00000000-0005-0000-0000-00005A030000}"/>
    <cellStyle name="Percent 174" xfId="1240" xr:uid="{00000000-0005-0000-0000-00005B030000}"/>
    <cellStyle name="Percent 175" xfId="1241" xr:uid="{00000000-0005-0000-0000-00005C030000}"/>
    <cellStyle name="Percent 176" xfId="1239" xr:uid="{00000000-0005-0000-0000-00005D030000}"/>
    <cellStyle name="Percent 177" xfId="1245" xr:uid="{00000000-0005-0000-0000-00005E030000}"/>
    <cellStyle name="Percent 178" xfId="1248" xr:uid="{00000000-0005-0000-0000-00005F030000}"/>
    <cellStyle name="Percent 179" xfId="1250" xr:uid="{00000000-0005-0000-0000-000060030000}"/>
    <cellStyle name="Percent 18" xfId="350" xr:uid="{00000000-0005-0000-0000-000061030000}"/>
    <cellStyle name="Percent 18 2" xfId="351" xr:uid="{00000000-0005-0000-0000-000062030000}"/>
    <cellStyle name="Percent 180" xfId="1247" xr:uid="{00000000-0005-0000-0000-000063030000}"/>
    <cellStyle name="Percent 181" xfId="1249" xr:uid="{00000000-0005-0000-0000-000064030000}"/>
    <cellStyle name="Percent 182" xfId="1255" xr:uid="{00000000-0005-0000-0000-000065030000}"/>
    <cellStyle name="Percent 183" xfId="1257" xr:uid="{00000000-0005-0000-0000-000066030000}"/>
    <cellStyle name="Percent 184" xfId="1259" xr:uid="{00000000-0005-0000-0000-000067030000}"/>
    <cellStyle name="Percent 19" xfId="352" xr:uid="{00000000-0005-0000-0000-000068030000}"/>
    <cellStyle name="Percent 19 2" xfId="353" xr:uid="{00000000-0005-0000-0000-000069030000}"/>
    <cellStyle name="Percent 2" xfId="354" xr:uid="{00000000-0005-0000-0000-00006A030000}"/>
    <cellStyle name="Percent 2 2" xfId="661" xr:uid="{00000000-0005-0000-0000-00006B030000}"/>
    <cellStyle name="Percent 2 3" xfId="662" xr:uid="{00000000-0005-0000-0000-00006C030000}"/>
    <cellStyle name="Percent 20" xfId="355" xr:uid="{00000000-0005-0000-0000-00006D030000}"/>
    <cellStyle name="Percent 20 2" xfId="356" xr:uid="{00000000-0005-0000-0000-00006E030000}"/>
    <cellStyle name="Percent 21" xfId="357" xr:uid="{00000000-0005-0000-0000-00006F030000}"/>
    <cellStyle name="Percent 21 2" xfId="358" xr:uid="{00000000-0005-0000-0000-000070030000}"/>
    <cellStyle name="Percent 22" xfId="359" xr:uid="{00000000-0005-0000-0000-000071030000}"/>
    <cellStyle name="Percent 22 2" xfId="360" xr:uid="{00000000-0005-0000-0000-000072030000}"/>
    <cellStyle name="Percent 23" xfId="361" xr:uid="{00000000-0005-0000-0000-000073030000}"/>
    <cellStyle name="Percent 23 2" xfId="362" xr:uid="{00000000-0005-0000-0000-000074030000}"/>
    <cellStyle name="Percent 24" xfId="363" xr:uid="{00000000-0005-0000-0000-000075030000}"/>
    <cellStyle name="Percent 24 2" xfId="364" xr:uid="{00000000-0005-0000-0000-000076030000}"/>
    <cellStyle name="Percent 25" xfId="365" xr:uid="{00000000-0005-0000-0000-000077030000}"/>
    <cellStyle name="Percent 25 2" xfId="366" xr:uid="{00000000-0005-0000-0000-000078030000}"/>
    <cellStyle name="Percent 26" xfId="367" xr:uid="{00000000-0005-0000-0000-000079030000}"/>
    <cellStyle name="Percent 26 2" xfId="368" xr:uid="{00000000-0005-0000-0000-00007A030000}"/>
    <cellStyle name="Percent 27" xfId="369" xr:uid="{00000000-0005-0000-0000-00007B030000}"/>
    <cellStyle name="Percent 27 2" xfId="370" xr:uid="{00000000-0005-0000-0000-00007C030000}"/>
    <cellStyle name="Percent 28" xfId="371" xr:uid="{00000000-0005-0000-0000-00007D030000}"/>
    <cellStyle name="Percent 28 2" xfId="372" xr:uid="{00000000-0005-0000-0000-00007E030000}"/>
    <cellStyle name="Percent 29" xfId="373" xr:uid="{00000000-0005-0000-0000-00007F030000}"/>
    <cellStyle name="Percent 29 2" xfId="374" xr:uid="{00000000-0005-0000-0000-000080030000}"/>
    <cellStyle name="Percent 3" xfId="375" xr:uid="{00000000-0005-0000-0000-000081030000}"/>
    <cellStyle name="Percent 3 2" xfId="664" xr:uid="{00000000-0005-0000-0000-000082030000}"/>
    <cellStyle name="Percent 3 2 2" xfId="903" xr:uid="{00000000-0005-0000-0000-000083030000}"/>
    <cellStyle name="Percent 3 2 2 2" xfId="951" xr:uid="{00000000-0005-0000-0000-000084030000}"/>
    <cellStyle name="Percent 3 3" xfId="663" xr:uid="{00000000-0005-0000-0000-000085030000}"/>
    <cellStyle name="Percent 3 3 2" xfId="950" xr:uid="{00000000-0005-0000-0000-000086030000}"/>
    <cellStyle name="Percent 30" xfId="376" xr:uid="{00000000-0005-0000-0000-000087030000}"/>
    <cellStyle name="Percent 30 2" xfId="377" xr:uid="{00000000-0005-0000-0000-000088030000}"/>
    <cellStyle name="Percent 31" xfId="378" xr:uid="{00000000-0005-0000-0000-000089030000}"/>
    <cellStyle name="Percent 31 2" xfId="379" xr:uid="{00000000-0005-0000-0000-00008A030000}"/>
    <cellStyle name="Percent 32" xfId="380" xr:uid="{00000000-0005-0000-0000-00008B030000}"/>
    <cellStyle name="Percent 32 2" xfId="381" xr:uid="{00000000-0005-0000-0000-00008C030000}"/>
    <cellStyle name="Percent 33" xfId="382" xr:uid="{00000000-0005-0000-0000-00008D030000}"/>
    <cellStyle name="Percent 33 2" xfId="383" xr:uid="{00000000-0005-0000-0000-00008E030000}"/>
    <cellStyle name="Percent 34" xfId="384" xr:uid="{00000000-0005-0000-0000-00008F030000}"/>
    <cellStyle name="Percent 34 2" xfId="385" xr:uid="{00000000-0005-0000-0000-000090030000}"/>
    <cellStyle name="Percent 35" xfId="386" xr:uid="{00000000-0005-0000-0000-000091030000}"/>
    <cellStyle name="Percent 35 2" xfId="387" xr:uid="{00000000-0005-0000-0000-000092030000}"/>
    <cellStyle name="Percent 36" xfId="388" xr:uid="{00000000-0005-0000-0000-000093030000}"/>
    <cellStyle name="Percent 36 2" xfId="389" xr:uid="{00000000-0005-0000-0000-000094030000}"/>
    <cellStyle name="Percent 37" xfId="390" xr:uid="{00000000-0005-0000-0000-000095030000}"/>
    <cellStyle name="Percent 37 2" xfId="391" xr:uid="{00000000-0005-0000-0000-000096030000}"/>
    <cellStyle name="Percent 38" xfId="392" xr:uid="{00000000-0005-0000-0000-000097030000}"/>
    <cellStyle name="Percent 38 2" xfId="393" xr:uid="{00000000-0005-0000-0000-000098030000}"/>
    <cellStyle name="Percent 39" xfId="394" xr:uid="{00000000-0005-0000-0000-000099030000}"/>
    <cellStyle name="Percent 39 2" xfId="395" xr:uid="{00000000-0005-0000-0000-00009A030000}"/>
    <cellStyle name="Percent 4" xfId="396" xr:uid="{00000000-0005-0000-0000-00009B030000}"/>
    <cellStyle name="Percent 4 2" xfId="397" xr:uid="{00000000-0005-0000-0000-00009C030000}"/>
    <cellStyle name="Percent 4 2 2" xfId="904" xr:uid="{00000000-0005-0000-0000-00009D030000}"/>
    <cellStyle name="Percent 4 3" xfId="398" xr:uid="{00000000-0005-0000-0000-00009E030000}"/>
    <cellStyle name="Percent 4 3 2" xfId="905" xr:uid="{00000000-0005-0000-0000-00009F030000}"/>
    <cellStyle name="Percent 4 4" xfId="399" xr:uid="{00000000-0005-0000-0000-0000A0030000}"/>
    <cellStyle name="Percent 4 4 2" xfId="906" xr:uid="{00000000-0005-0000-0000-0000A1030000}"/>
    <cellStyle name="Percent 4 5" xfId="665" xr:uid="{00000000-0005-0000-0000-0000A2030000}"/>
    <cellStyle name="Percent 4 5 2" xfId="907" xr:uid="{00000000-0005-0000-0000-0000A3030000}"/>
    <cellStyle name="Percent 40" xfId="400" xr:uid="{00000000-0005-0000-0000-0000A4030000}"/>
    <cellStyle name="Percent 40 2" xfId="401" xr:uid="{00000000-0005-0000-0000-0000A5030000}"/>
    <cellStyle name="Percent 41" xfId="402" xr:uid="{00000000-0005-0000-0000-0000A6030000}"/>
    <cellStyle name="Percent 41 2" xfId="403" xr:uid="{00000000-0005-0000-0000-0000A7030000}"/>
    <cellStyle name="Percent 42" xfId="404" xr:uid="{00000000-0005-0000-0000-0000A8030000}"/>
    <cellStyle name="Percent 42 2" xfId="405" xr:uid="{00000000-0005-0000-0000-0000A9030000}"/>
    <cellStyle name="Percent 43" xfId="406" xr:uid="{00000000-0005-0000-0000-0000AA030000}"/>
    <cellStyle name="Percent 43 2" xfId="407" xr:uid="{00000000-0005-0000-0000-0000AB030000}"/>
    <cellStyle name="Percent 44" xfId="408" xr:uid="{00000000-0005-0000-0000-0000AC030000}"/>
    <cellStyle name="Percent 44 2" xfId="409" xr:uid="{00000000-0005-0000-0000-0000AD030000}"/>
    <cellStyle name="Percent 45" xfId="410" xr:uid="{00000000-0005-0000-0000-0000AE030000}"/>
    <cellStyle name="Percent 45 2" xfId="411" xr:uid="{00000000-0005-0000-0000-0000AF030000}"/>
    <cellStyle name="Percent 46" xfId="412" xr:uid="{00000000-0005-0000-0000-0000B0030000}"/>
    <cellStyle name="Percent 46 2" xfId="413" xr:uid="{00000000-0005-0000-0000-0000B1030000}"/>
    <cellStyle name="Percent 47" xfId="414" xr:uid="{00000000-0005-0000-0000-0000B2030000}"/>
    <cellStyle name="Percent 47 2" xfId="415" xr:uid="{00000000-0005-0000-0000-0000B3030000}"/>
    <cellStyle name="Percent 48" xfId="416" xr:uid="{00000000-0005-0000-0000-0000B4030000}"/>
    <cellStyle name="Percent 48 2" xfId="417" xr:uid="{00000000-0005-0000-0000-0000B5030000}"/>
    <cellStyle name="Percent 49" xfId="418" xr:uid="{00000000-0005-0000-0000-0000B6030000}"/>
    <cellStyle name="Percent 49 2" xfId="419" xr:uid="{00000000-0005-0000-0000-0000B7030000}"/>
    <cellStyle name="Percent 5" xfId="420" xr:uid="{00000000-0005-0000-0000-0000B8030000}"/>
    <cellStyle name="Percent 5 2" xfId="908" xr:uid="{00000000-0005-0000-0000-0000B9030000}"/>
    <cellStyle name="Percent 50" xfId="421" xr:uid="{00000000-0005-0000-0000-0000BA030000}"/>
    <cellStyle name="Percent 50 2" xfId="422" xr:uid="{00000000-0005-0000-0000-0000BB030000}"/>
    <cellStyle name="Percent 51" xfId="423" xr:uid="{00000000-0005-0000-0000-0000BC030000}"/>
    <cellStyle name="Percent 51 2" xfId="424" xr:uid="{00000000-0005-0000-0000-0000BD030000}"/>
    <cellStyle name="Percent 52" xfId="425" xr:uid="{00000000-0005-0000-0000-0000BE030000}"/>
    <cellStyle name="Percent 52 2" xfId="426" xr:uid="{00000000-0005-0000-0000-0000BF030000}"/>
    <cellStyle name="Percent 53" xfId="427" xr:uid="{00000000-0005-0000-0000-0000C0030000}"/>
    <cellStyle name="Percent 53 2" xfId="428" xr:uid="{00000000-0005-0000-0000-0000C1030000}"/>
    <cellStyle name="Percent 54" xfId="429" xr:uid="{00000000-0005-0000-0000-0000C2030000}"/>
    <cellStyle name="Percent 54 2" xfId="430" xr:uid="{00000000-0005-0000-0000-0000C3030000}"/>
    <cellStyle name="Percent 55" xfId="431" xr:uid="{00000000-0005-0000-0000-0000C4030000}"/>
    <cellStyle name="Percent 55 2" xfId="432" xr:uid="{00000000-0005-0000-0000-0000C5030000}"/>
    <cellStyle name="Percent 56" xfId="433" xr:uid="{00000000-0005-0000-0000-0000C6030000}"/>
    <cellStyle name="Percent 56 2" xfId="434" xr:uid="{00000000-0005-0000-0000-0000C7030000}"/>
    <cellStyle name="Percent 57" xfId="435" xr:uid="{00000000-0005-0000-0000-0000C8030000}"/>
    <cellStyle name="Percent 57 2" xfId="436" xr:uid="{00000000-0005-0000-0000-0000C9030000}"/>
    <cellStyle name="Percent 58" xfId="437" xr:uid="{00000000-0005-0000-0000-0000CA030000}"/>
    <cellStyle name="Percent 58 2" xfId="438" xr:uid="{00000000-0005-0000-0000-0000CB030000}"/>
    <cellStyle name="Percent 59" xfId="439" xr:uid="{00000000-0005-0000-0000-0000CC030000}"/>
    <cellStyle name="Percent 59 2" xfId="440" xr:uid="{00000000-0005-0000-0000-0000CD030000}"/>
    <cellStyle name="Percent 6" xfId="441" xr:uid="{00000000-0005-0000-0000-0000CE030000}"/>
    <cellStyle name="Percent 6 2" xfId="442" xr:uid="{00000000-0005-0000-0000-0000CF030000}"/>
    <cellStyle name="Percent 60" xfId="443" xr:uid="{00000000-0005-0000-0000-0000D0030000}"/>
    <cellStyle name="Percent 60 2" xfId="444" xr:uid="{00000000-0005-0000-0000-0000D1030000}"/>
    <cellStyle name="Percent 61" xfId="445" xr:uid="{00000000-0005-0000-0000-0000D2030000}"/>
    <cellStyle name="Percent 61 2" xfId="446" xr:uid="{00000000-0005-0000-0000-0000D3030000}"/>
    <cellStyle name="Percent 62" xfId="447" xr:uid="{00000000-0005-0000-0000-0000D4030000}"/>
    <cellStyle name="Percent 62 2" xfId="448" xr:uid="{00000000-0005-0000-0000-0000D5030000}"/>
    <cellStyle name="Percent 63" xfId="449" xr:uid="{00000000-0005-0000-0000-0000D6030000}"/>
    <cellStyle name="Percent 63 2" xfId="450" xr:uid="{00000000-0005-0000-0000-0000D7030000}"/>
    <cellStyle name="Percent 64" xfId="451" xr:uid="{00000000-0005-0000-0000-0000D8030000}"/>
    <cellStyle name="Percent 64 2" xfId="452" xr:uid="{00000000-0005-0000-0000-0000D9030000}"/>
    <cellStyle name="Percent 65" xfId="453" xr:uid="{00000000-0005-0000-0000-0000DA030000}"/>
    <cellStyle name="Percent 65 2" xfId="454" xr:uid="{00000000-0005-0000-0000-0000DB030000}"/>
    <cellStyle name="Percent 66" xfId="455" xr:uid="{00000000-0005-0000-0000-0000DC030000}"/>
    <cellStyle name="Percent 66 2" xfId="456" xr:uid="{00000000-0005-0000-0000-0000DD030000}"/>
    <cellStyle name="Percent 67" xfId="457" xr:uid="{00000000-0005-0000-0000-0000DE030000}"/>
    <cellStyle name="Percent 67 2" xfId="458" xr:uid="{00000000-0005-0000-0000-0000DF030000}"/>
    <cellStyle name="Percent 68" xfId="459" xr:uid="{00000000-0005-0000-0000-0000E0030000}"/>
    <cellStyle name="Percent 68 2" xfId="460" xr:uid="{00000000-0005-0000-0000-0000E1030000}"/>
    <cellStyle name="Percent 69" xfId="461" xr:uid="{00000000-0005-0000-0000-0000E2030000}"/>
    <cellStyle name="Percent 69 2" xfId="462" xr:uid="{00000000-0005-0000-0000-0000E3030000}"/>
    <cellStyle name="Percent 7" xfId="463" xr:uid="{00000000-0005-0000-0000-0000E4030000}"/>
    <cellStyle name="Percent 7 2" xfId="464" xr:uid="{00000000-0005-0000-0000-0000E5030000}"/>
    <cellStyle name="Percent 70" xfId="465" xr:uid="{00000000-0005-0000-0000-0000E6030000}"/>
    <cellStyle name="Percent 71" xfId="466" xr:uid="{00000000-0005-0000-0000-0000E7030000}"/>
    <cellStyle name="Percent 71 2" xfId="731" xr:uid="{00000000-0005-0000-0000-0000E8030000}"/>
    <cellStyle name="Percent 72" xfId="467" xr:uid="{00000000-0005-0000-0000-0000E9030000}"/>
    <cellStyle name="Percent 72 2" xfId="732" xr:uid="{00000000-0005-0000-0000-0000EA030000}"/>
    <cellStyle name="Percent 73" xfId="468" xr:uid="{00000000-0005-0000-0000-0000EB030000}"/>
    <cellStyle name="Percent 73 2" xfId="733" xr:uid="{00000000-0005-0000-0000-0000EC030000}"/>
    <cellStyle name="Percent 74" xfId="469" xr:uid="{00000000-0005-0000-0000-0000ED030000}"/>
    <cellStyle name="Percent 74 2" xfId="734" xr:uid="{00000000-0005-0000-0000-0000EE030000}"/>
    <cellStyle name="Percent 75" xfId="470" xr:uid="{00000000-0005-0000-0000-0000EF030000}"/>
    <cellStyle name="Percent 75 2" xfId="735" xr:uid="{00000000-0005-0000-0000-0000F0030000}"/>
    <cellStyle name="Percent 76" xfId="471" xr:uid="{00000000-0005-0000-0000-0000F1030000}"/>
    <cellStyle name="Percent 76 2" xfId="736" xr:uid="{00000000-0005-0000-0000-0000F2030000}"/>
    <cellStyle name="Percent 77" xfId="472" xr:uid="{00000000-0005-0000-0000-0000F3030000}"/>
    <cellStyle name="Percent 77 2" xfId="737" xr:uid="{00000000-0005-0000-0000-0000F4030000}"/>
    <cellStyle name="Percent 78" xfId="473" xr:uid="{00000000-0005-0000-0000-0000F5030000}"/>
    <cellStyle name="Percent 78 2" xfId="738" xr:uid="{00000000-0005-0000-0000-0000F6030000}"/>
    <cellStyle name="Percent 79" xfId="474" xr:uid="{00000000-0005-0000-0000-0000F7030000}"/>
    <cellStyle name="Percent 79 2" xfId="739" xr:uid="{00000000-0005-0000-0000-0000F8030000}"/>
    <cellStyle name="Percent 8" xfId="475" xr:uid="{00000000-0005-0000-0000-0000F9030000}"/>
    <cellStyle name="Percent 8 2" xfId="476" xr:uid="{00000000-0005-0000-0000-0000FA030000}"/>
    <cellStyle name="Percent 8 3" xfId="909" xr:uid="{00000000-0005-0000-0000-0000FB030000}"/>
    <cellStyle name="Percent 80" xfId="477" xr:uid="{00000000-0005-0000-0000-0000FC030000}"/>
    <cellStyle name="Percent 80 2" xfId="740" xr:uid="{00000000-0005-0000-0000-0000FD030000}"/>
    <cellStyle name="Percent 81" xfId="478" xr:uid="{00000000-0005-0000-0000-0000FE030000}"/>
    <cellStyle name="Percent 81 2" xfId="741" xr:uid="{00000000-0005-0000-0000-0000FF030000}"/>
    <cellStyle name="Percent 82" xfId="479" xr:uid="{00000000-0005-0000-0000-000000040000}"/>
    <cellStyle name="Percent 82 2" xfId="742" xr:uid="{00000000-0005-0000-0000-000001040000}"/>
    <cellStyle name="Percent 83" xfId="480" xr:uid="{00000000-0005-0000-0000-000002040000}"/>
    <cellStyle name="Percent 83 2" xfId="743" xr:uid="{00000000-0005-0000-0000-000003040000}"/>
    <cellStyle name="Percent 84" xfId="481" xr:uid="{00000000-0005-0000-0000-000004040000}"/>
    <cellStyle name="Percent 84 2" xfId="744" xr:uid="{00000000-0005-0000-0000-000005040000}"/>
    <cellStyle name="Percent 85" xfId="482" xr:uid="{00000000-0005-0000-0000-000006040000}"/>
    <cellStyle name="Percent 85 2" xfId="745" xr:uid="{00000000-0005-0000-0000-000007040000}"/>
    <cellStyle name="Percent 86" xfId="483" xr:uid="{00000000-0005-0000-0000-000008040000}"/>
    <cellStyle name="Percent 86 2" xfId="746" xr:uid="{00000000-0005-0000-0000-000009040000}"/>
    <cellStyle name="Percent 87" xfId="484" xr:uid="{00000000-0005-0000-0000-00000A040000}"/>
    <cellStyle name="Percent 87 2" xfId="747" xr:uid="{00000000-0005-0000-0000-00000B040000}"/>
    <cellStyle name="Percent 88" xfId="485" xr:uid="{00000000-0005-0000-0000-00000C040000}"/>
    <cellStyle name="Percent 88 2" xfId="748" xr:uid="{00000000-0005-0000-0000-00000D040000}"/>
    <cellStyle name="Percent 89" xfId="486" xr:uid="{00000000-0005-0000-0000-00000E040000}"/>
    <cellStyle name="Percent 89 2" xfId="749" xr:uid="{00000000-0005-0000-0000-00000F040000}"/>
    <cellStyle name="Percent 9" xfId="487" xr:uid="{00000000-0005-0000-0000-000010040000}"/>
    <cellStyle name="Percent 9 2" xfId="488" xr:uid="{00000000-0005-0000-0000-000011040000}"/>
    <cellStyle name="Percent 9 3" xfId="910" xr:uid="{00000000-0005-0000-0000-000012040000}"/>
    <cellStyle name="Percent 90" xfId="489" xr:uid="{00000000-0005-0000-0000-000013040000}"/>
    <cellStyle name="Percent 90 2" xfId="750" xr:uid="{00000000-0005-0000-0000-000014040000}"/>
    <cellStyle name="Percent 91" xfId="490" xr:uid="{00000000-0005-0000-0000-000015040000}"/>
    <cellStyle name="Percent 91 2" xfId="751" xr:uid="{00000000-0005-0000-0000-000016040000}"/>
    <cellStyle name="Percent 92" xfId="491" xr:uid="{00000000-0005-0000-0000-000017040000}"/>
    <cellStyle name="Percent 92 2" xfId="752" xr:uid="{00000000-0005-0000-0000-000018040000}"/>
    <cellStyle name="Percent 93" xfId="492" xr:uid="{00000000-0005-0000-0000-000019040000}"/>
    <cellStyle name="Percent 93 2" xfId="753" xr:uid="{00000000-0005-0000-0000-00001A040000}"/>
    <cellStyle name="Percent 94" xfId="493" xr:uid="{00000000-0005-0000-0000-00001B040000}"/>
    <cellStyle name="Percent 94 2" xfId="754" xr:uid="{00000000-0005-0000-0000-00001C040000}"/>
    <cellStyle name="Percent 95" xfId="494" xr:uid="{00000000-0005-0000-0000-00001D040000}"/>
    <cellStyle name="Percent 95 2" xfId="755" xr:uid="{00000000-0005-0000-0000-00001E040000}"/>
    <cellStyle name="Percent 96" xfId="495" xr:uid="{00000000-0005-0000-0000-00001F040000}"/>
    <cellStyle name="Percent 96 2" xfId="756" xr:uid="{00000000-0005-0000-0000-000020040000}"/>
    <cellStyle name="Percent 97" xfId="496" xr:uid="{00000000-0005-0000-0000-000021040000}"/>
    <cellStyle name="Percent 97 2" xfId="757" xr:uid="{00000000-0005-0000-0000-000022040000}"/>
    <cellStyle name="Percent 98" xfId="497" xr:uid="{00000000-0005-0000-0000-000023040000}"/>
    <cellStyle name="Percent 98 2" xfId="758" xr:uid="{00000000-0005-0000-0000-000024040000}"/>
    <cellStyle name="Percent 99" xfId="498" xr:uid="{00000000-0005-0000-0000-000025040000}"/>
    <cellStyle name="Percent 99 2" xfId="759" xr:uid="{00000000-0005-0000-0000-000026040000}"/>
    <cellStyle name="Porcentaje" xfId="9" builtinId="5"/>
    <cellStyle name="Porcentaje 2" xfId="8" xr:uid="{00000000-0005-0000-0000-000027040000}"/>
    <cellStyle name="Porcentual 3" xfId="499" xr:uid="{00000000-0005-0000-0000-000028040000}"/>
    <cellStyle name="Salida" xfId="949" xr:uid="{00000000-0005-0000-0000-000029040000}"/>
    <cellStyle name="Texto de advertencia" xfId="948" xr:uid="{00000000-0005-0000-0000-00002A040000}"/>
    <cellStyle name="Texto explicativo" xfId="947" xr:uid="{00000000-0005-0000-0000-00002B040000}"/>
    <cellStyle name="Título" xfId="946" xr:uid="{00000000-0005-0000-0000-00002C040000}"/>
    <cellStyle name="Título 1" xfId="945" xr:uid="{00000000-0005-0000-0000-00002D040000}"/>
    <cellStyle name="Título 2" xfId="944" xr:uid="{00000000-0005-0000-0000-00002E040000}"/>
    <cellStyle name="Título 3" xfId="943" xr:uid="{00000000-0005-0000-0000-00002F040000}"/>
    <cellStyle name="Total 10" xfId="500" xr:uid="{00000000-0005-0000-0000-000030040000}"/>
    <cellStyle name="Total 10 2" xfId="501" xr:uid="{00000000-0005-0000-0000-000031040000}"/>
    <cellStyle name="Total 11" xfId="502" xr:uid="{00000000-0005-0000-0000-000032040000}"/>
    <cellStyle name="Total 11 2" xfId="503" xr:uid="{00000000-0005-0000-0000-000033040000}"/>
    <cellStyle name="Total 12" xfId="504" xr:uid="{00000000-0005-0000-0000-000034040000}"/>
    <cellStyle name="Total 12 2" xfId="505" xr:uid="{00000000-0005-0000-0000-000035040000}"/>
    <cellStyle name="Total 13" xfId="506" xr:uid="{00000000-0005-0000-0000-000036040000}"/>
    <cellStyle name="Total 13 2" xfId="507" xr:uid="{00000000-0005-0000-0000-000037040000}"/>
    <cellStyle name="Total 14" xfId="508" xr:uid="{00000000-0005-0000-0000-000038040000}"/>
    <cellStyle name="Total 14 2" xfId="509" xr:uid="{00000000-0005-0000-0000-000039040000}"/>
    <cellStyle name="Total 15" xfId="510" xr:uid="{00000000-0005-0000-0000-00003A040000}"/>
    <cellStyle name="Total 15 2" xfId="511" xr:uid="{00000000-0005-0000-0000-00003B040000}"/>
    <cellStyle name="Total 16" xfId="512" xr:uid="{00000000-0005-0000-0000-00003C040000}"/>
    <cellStyle name="Total 16 2" xfId="513" xr:uid="{00000000-0005-0000-0000-00003D040000}"/>
    <cellStyle name="Total 17" xfId="514" xr:uid="{00000000-0005-0000-0000-00003E040000}"/>
    <cellStyle name="Total 17 2" xfId="515" xr:uid="{00000000-0005-0000-0000-00003F040000}"/>
    <cellStyle name="Total 18" xfId="516" xr:uid="{00000000-0005-0000-0000-000040040000}"/>
    <cellStyle name="Total 18 2" xfId="517" xr:uid="{00000000-0005-0000-0000-000041040000}"/>
    <cellStyle name="Total 19" xfId="518" xr:uid="{00000000-0005-0000-0000-000042040000}"/>
    <cellStyle name="Total 19 2" xfId="519" xr:uid="{00000000-0005-0000-0000-000043040000}"/>
    <cellStyle name="Total 2" xfId="520" xr:uid="{00000000-0005-0000-0000-000044040000}"/>
    <cellStyle name="Total 20" xfId="521" xr:uid="{00000000-0005-0000-0000-000045040000}"/>
    <cellStyle name="Total 20 2" xfId="522" xr:uid="{00000000-0005-0000-0000-000046040000}"/>
    <cellStyle name="Total 21" xfId="523" xr:uid="{00000000-0005-0000-0000-000047040000}"/>
    <cellStyle name="Total 21 2" xfId="524" xr:uid="{00000000-0005-0000-0000-000048040000}"/>
    <cellStyle name="Total 22" xfId="525" xr:uid="{00000000-0005-0000-0000-000049040000}"/>
    <cellStyle name="Total 22 2" xfId="526" xr:uid="{00000000-0005-0000-0000-00004A040000}"/>
    <cellStyle name="Total 23" xfId="527" xr:uid="{00000000-0005-0000-0000-00004B040000}"/>
    <cellStyle name="Total 23 2" xfId="528" xr:uid="{00000000-0005-0000-0000-00004C040000}"/>
    <cellStyle name="Total 24" xfId="529" xr:uid="{00000000-0005-0000-0000-00004D040000}"/>
    <cellStyle name="Total 24 2" xfId="530" xr:uid="{00000000-0005-0000-0000-00004E040000}"/>
    <cellStyle name="Total 25" xfId="531" xr:uid="{00000000-0005-0000-0000-00004F040000}"/>
    <cellStyle name="Total 25 2" xfId="532" xr:uid="{00000000-0005-0000-0000-000050040000}"/>
    <cellStyle name="Total 3" xfId="533" xr:uid="{00000000-0005-0000-0000-000051040000}"/>
    <cellStyle name="Total 3 2" xfId="534" xr:uid="{00000000-0005-0000-0000-000052040000}"/>
    <cellStyle name="Total 4" xfId="535" xr:uid="{00000000-0005-0000-0000-000053040000}"/>
    <cellStyle name="Total 4 2" xfId="536" xr:uid="{00000000-0005-0000-0000-000054040000}"/>
    <cellStyle name="Total 5" xfId="537" xr:uid="{00000000-0005-0000-0000-000055040000}"/>
    <cellStyle name="Total 5 2" xfId="538" xr:uid="{00000000-0005-0000-0000-000056040000}"/>
    <cellStyle name="Total 6" xfId="539" xr:uid="{00000000-0005-0000-0000-000057040000}"/>
    <cellStyle name="Total 6 2" xfId="540" xr:uid="{00000000-0005-0000-0000-000058040000}"/>
    <cellStyle name="Total 7" xfId="541" xr:uid="{00000000-0005-0000-0000-000059040000}"/>
    <cellStyle name="Total 7 2" xfId="542" xr:uid="{00000000-0005-0000-0000-00005A040000}"/>
    <cellStyle name="Total 8" xfId="543" xr:uid="{00000000-0005-0000-0000-00005B040000}"/>
    <cellStyle name="Total 8 2" xfId="544" xr:uid="{00000000-0005-0000-0000-00005C040000}"/>
    <cellStyle name="Total 9" xfId="545" xr:uid="{00000000-0005-0000-0000-00005D040000}"/>
    <cellStyle name="Total 9 2" xfId="546" xr:uid="{00000000-0005-0000-0000-00005E040000}"/>
    <cellStyle name="Unprot" xfId="547" xr:uid="{00000000-0005-0000-0000-00005F040000}"/>
    <cellStyle name="Unprot 2" xfId="761" xr:uid="{00000000-0005-0000-0000-000060040000}"/>
    <cellStyle name="Unprot$" xfId="548" xr:uid="{00000000-0005-0000-0000-000061040000}"/>
    <cellStyle name="Unprot$ 10" xfId="549" xr:uid="{00000000-0005-0000-0000-000062040000}"/>
    <cellStyle name="Unprot$ 10 2" xfId="762" xr:uid="{00000000-0005-0000-0000-000063040000}"/>
    <cellStyle name="Unprot$ 11" xfId="550" xr:uid="{00000000-0005-0000-0000-000064040000}"/>
    <cellStyle name="Unprot$ 11 2" xfId="763" xr:uid="{00000000-0005-0000-0000-000065040000}"/>
    <cellStyle name="Unprot$ 12" xfId="551" xr:uid="{00000000-0005-0000-0000-000066040000}"/>
    <cellStyle name="Unprot$ 12 2" xfId="764" xr:uid="{00000000-0005-0000-0000-000067040000}"/>
    <cellStyle name="Unprot$ 13" xfId="552" xr:uid="{00000000-0005-0000-0000-000068040000}"/>
    <cellStyle name="Unprot$ 13 2" xfId="765" xr:uid="{00000000-0005-0000-0000-000069040000}"/>
    <cellStyle name="Unprot$ 14" xfId="553" xr:uid="{00000000-0005-0000-0000-00006A040000}"/>
    <cellStyle name="Unprot$ 14 2" xfId="766" xr:uid="{00000000-0005-0000-0000-00006B040000}"/>
    <cellStyle name="Unprot$ 15" xfId="554" xr:uid="{00000000-0005-0000-0000-00006C040000}"/>
    <cellStyle name="Unprot$ 15 2" xfId="767" xr:uid="{00000000-0005-0000-0000-00006D040000}"/>
    <cellStyle name="Unprot$ 16" xfId="555" xr:uid="{00000000-0005-0000-0000-00006E040000}"/>
    <cellStyle name="Unprot$ 16 2" xfId="768" xr:uid="{00000000-0005-0000-0000-00006F040000}"/>
    <cellStyle name="Unprot$ 17" xfId="556" xr:uid="{00000000-0005-0000-0000-000070040000}"/>
    <cellStyle name="Unprot$ 17 2" xfId="769" xr:uid="{00000000-0005-0000-0000-000071040000}"/>
    <cellStyle name="Unprot$ 18" xfId="557" xr:uid="{00000000-0005-0000-0000-000072040000}"/>
    <cellStyle name="Unprot$ 18 2" xfId="770" xr:uid="{00000000-0005-0000-0000-000073040000}"/>
    <cellStyle name="Unprot$ 19" xfId="558" xr:uid="{00000000-0005-0000-0000-000074040000}"/>
    <cellStyle name="Unprot$ 19 2" xfId="771" xr:uid="{00000000-0005-0000-0000-000075040000}"/>
    <cellStyle name="Unprot$ 2" xfId="559" xr:uid="{00000000-0005-0000-0000-000076040000}"/>
    <cellStyle name="Unprot$ 2 2" xfId="772" xr:uid="{00000000-0005-0000-0000-000077040000}"/>
    <cellStyle name="Unprot$ 20" xfId="560" xr:uid="{00000000-0005-0000-0000-000078040000}"/>
    <cellStyle name="Unprot$ 20 2" xfId="773" xr:uid="{00000000-0005-0000-0000-000079040000}"/>
    <cellStyle name="Unprot$ 21" xfId="561" xr:uid="{00000000-0005-0000-0000-00007A040000}"/>
    <cellStyle name="Unprot$ 21 2" xfId="774" xr:uid="{00000000-0005-0000-0000-00007B040000}"/>
    <cellStyle name="Unprot$ 22" xfId="562" xr:uid="{00000000-0005-0000-0000-00007C040000}"/>
    <cellStyle name="Unprot$ 22 2" xfId="775" xr:uid="{00000000-0005-0000-0000-00007D040000}"/>
    <cellStyle name="Unprot$ 23" xfId="563" xr:uid="{00000000-0005-0000-0000-00007E040000}"/>
    <cellStyle name="Unprot$ 23 2" xfId="776" xr:uid="{00000000-0005-0000-0000-00007F040000}"/>
    <cellStyle name="Unprot$ 24" xfId="564" xr:uid="{00000000-0005-0000-0000-000080040000}"/>
    <cellStyle name="Unprot$ 24 2" xfId="777" xr:uid="{00000000-0005-0000-0000-000081040000}"/>
    <cellStyle name="Unprot$ 25" xfId="565" xr:uid="{00000000-0005-0000-0000-000082040000}"/>
    <cellStyle name="Unprot$ 25 2" xfId="778" xr:uid="{00000000-0005-0000-0000-000083040000}"/>
    <cellStyle name="Unprot$ 26" xfId="566" xr:uid="{00000000-0005-0000-0000-000084040000}"/>
    <cellStyle name="Unprot$ 26 2" xfId="779" xr:uid="{00000000-0005-0000-0000-000085040000}"/>
    <cellStyle name="Unprot$ 27" xfId="567" xr:uid="{00000000-0005-0000-0000-000086040000}"/>
    <cellStyle name="Unprot$ 27 2" xfId="780" xr:uid="{00000000-0005-0000-0000-000087040000}"/>
    <cellStyle name="Unprot$ 28" xfId="568" xr:uid="{00000000-0005-0000-0000-000088040000}"/>
    <cellStyle name="Unprot$ 28 2" xfId="781" xr:uid="{00000000-0005-0000-0000-000089040000}"/>
    <cellStyle name="Unprot$ 29" xfId="569" xr:uid="{00000000-0005-0000-0000-00008A040000}"/>
    <cellStyle name="Unprot$ 29 2" xfId="782" xr:uid="{00000000-0005-0000-0000-00008B040000}"/>
    <cellStyle name="Unprot$ 3" xfId="570" xr:uid="{00000000-0005-0000-0000-00008C040000}"/>
    <cellStyle name="Unprot$ 3 2" xfId="783" xr:uid="{00000000-0005-0000-0000-00008D040000}"/>
    <cellStyle name="Unprot$ 30" xfId="571" xr:uid="{00000000-0005-0000-0000-00008E040000}"/>
    <cellStyle name="Unprot$ 30 2" xfId="784" xr:uid="{00000000-0005-0000-0000-00008F040000}"/>
    <cellStyle name="Unprot$ 31" xfId="572" xr:uid="{00000000-0005-0000-0000-000090040000}"/>
    <cellStyle name="Unprot$ 31 2" xfId="785" xr:uid="{00000000-0005-0000-0000-000091040000}"/>
    <cellStyle name="Unprot$ 32" xfId="573" xr:uid="{00000000-0005-0000-0000-000092040000}"/>
    <cellStyle name="Unprot$ 32 2" xfId="786" xr:uid="{00000000-0005-0000-0000-000093040000}"/>
    <cellStyle name="Unprot$ 33" xfId="574" xr:uid="{00000000-0005-0000-0000-000094040000}"/>
    <cellStyle name="Unprot$ 33 2" xfId="787" xr:uid="{00000000-0005-0000-0000-000095040000}"/>
    <cellStyle name="Unprot$ 34" xfId="575" xr:uid="{00000000-0005-0000-0000-000096040000}"/>
    <cellStyle name="Unprot$ 34 2" xfId="788" xr:uid="{00000000-0005-0000-0000-000097040000}"/>
    <cellStyle name="Unprot$ 35" xfId="576" xr:uid="{00000000-0005-0000-0000-000098040000}"/>
    <cellStyle name="Unprot$ 35 2" xfId="789" xr:uid="{00000000-0005-0000-0000-000099040000}"/>
    <cellStyle name="Unprot$ 36" xfId="577" xr:uid="{00000000-0005-0000-0000-00009A040000}"/>
    <cellStyle name="Unprot$ 36 2" xfId="790" xr:uid="{00000000-0005-0000-0000-00009B040000}"/>
    <cellStyle name="Unprot$ 37" xfId="578" xr:uid="{00000000-0005-0000-0000-00009C040000}"/>
    <cellStyle name="Unprot$ 37 2" xfId="791" xr:uid="{00000000-0005-0000-0000-00009D040000}"/>
    <cellStyle name="Unprot$ 38" xfId="579" xr:uid="{00000000-0005-0000-0000-00009E040000}"/>
    <cellStyle name="Unprot$ 38 2" xfId="792" xr:uid="{00000000-0005-0000-0000-00009F040000}"/>
    <cellStyle name="Unprot$ 39" xfId="580" xr:uid="{00000000-0005-0000-0000-0000A0040000}"/>
    <cellStyle name="Unprot$ 39 2" xfId="793" xr:uid="{00000000-0005-0000-0000-0000A1040000}"/>
    <cellStyle name="Unprot$ 4" xfId="581" xr:uid="{00000000-0005-0000-0000-0000A2040000}"/>
    <cellStyle name="Unprot$ 4 2" xfId="794" xr:uid="{00000000-0005-0000-0000-0000A3040000}"/>
    <cellStyle name="Unprot$ 40" xfId="582" xr:uid="{00000000-0005-0000-0000-0000A4040000}"/>
    <cellStyle name="Unprot$ 40 2" xfId="795" xr:uid="{00000000-0005-0000-0000-0000A5040000}"/>
    <cellStyle name="Unprot$ 41" xfId="583" xr:uid="{00000000-0005-0000-0000-0000A6040000}"/>
    <cellStyle name="Unprot$ 41 2" xfId="796" xr:uid="{00000000-0005-0000-0000-0000A7040000}"/>
    <cellStyle name="Unprot$ 42" xfId="584" xr:uid="{00000000-0005-0000-0000-0000A8040000}"/>
    <cellStyle name="Unprot$ 42 2" xfId="797" xr:uid="{00000000-0005-0000-0000-0000A9040000}"/>
    <cellStyle name="Unprot$ 43" xfId="585" xr:uid="{00000000-0005-0000-0000-0000AA040000}"/>
    <cellStyle name="Unprot$ 43 2" xfId="798" xr:uid="{00000000-0005-0000-0000-0000AB040000}"/>
    <cellStyle name="Unprot$ 44" xfId="586" xr:uid="{00000000-0005-0000-0000-0000AC040000}"/>
    <cellStyle name="Unprot$ 44 2" xfId="799" xr:uid="{00000000-0005-0000-0000-0000AD040000}"/>
    <cellStyle name="Unprot$ 45" xfId="587" xr:uid="{00000000-0005-0000-0000-0000AE040000}"/>
    <cellStyle name="Unprot$ 45 2" xfId="800" xr:uid="{00000000-0005-0000-0000-0000AF040000}"/>
    <cellStyle name="Unprot$ 46" xfId="588" xr:uid="{00000000-0005-0000-0000-0000B0040000}"/>
    <cellStyle name="Unprot$ 46 2" xfId="801" xr:uid="{00000000-0005-0000-0000-0000B1040000}"/>
    <cellStyle name="Unprot$ 47" xfId="589" xr:uid="{00000000-0005-0000-0000-0000B2040000}"/>
    <cellStyle name="Unprot$ 47 2" xfId="802" xr:uid="{00000000-0005-0000-0000-0000B3040000}"/>
    <cellStyle name="Unprot$ 48" xfId="590" xr:uid="{00000000-0005-0000-0000-0000B4040000}"/>
    <cellStyle name="Unprot$ 48 2" xfId="803" xr:uid="{00000000-0005-0000-0000-0000B5040000}"/>
    <cellStyle name="Unprot$ 49" xfId="591" xr:uid="{00000000-0005-0000-0000-0000B6040000}"/>
    <cellStyle name="Unprot$ 49 2" xfId="804" xr:uid="{00000000-0005-0000-0000-0000B7040000}"/>
    <cellStyle name="Unprot$ 5" xfId="592" xr:uid="{00000000-0005-0000-0000-0000B8040000}"/>
    <cellStyle name="Unprot$ 5 2" xfId="805" xr:uid="{00000000-0005-0000-0000-0000B9040000}"/>
    <cellStyle name="Unprot$ 50" xfId="593" xr:uid="{00000000-0005-0000-0000-0000BA040000}"/>
    <cellStyle name="Unprot$ 50 2" xfId="806" xr:uid="{00000000-0005-0000-0000-0000BB040000}"/>
    <cellStyle name="Unprot$ 51" xfId="594" xr:uid="{00000000-0005-0000-0000-0000BC040000}"/>
    <cellStyle name="Unprot$ 51 2" xfId="807" xr:uid="{00000000-0005-0000-0000-0000BD040000}"/>
    <cellStyle name="Unprot$ 52" xfId="595" xr:uid="{00000000-0005-0000-0000-0000BE040000}"/>
    <cellStyle name="Unprot$ 52 2" xfId="808" xr:uid="{00000000-0005-0000-0000-0000BF040000}"/>
    <cellStyle name="Unprot$ 53" xfId="596" xr:uid="{00000000-0005-0000-0000-0000C0040000}"/>
    <cellStyle name="Unprot$ 53 2" xfId="809" xr:uid="{00000000-0005-0000-0000-0000C1040000}"/>
    <cellStyle name="Unprot$ 54" xfId="597" xr:uid="{00000000-0005-0000-0000-0000C2040000}"/>
    <cellStyle name="Unprot$ 54 2" xfId="810" xr:uid="{00000000-0005-0000-0000-0000C3040000}"/>
    <cellStyle name="Unprot$ 55" xfId="598" xr:uid="{00000000-0005-0000-0000-0000C4040000}"/>
    <cellStyle name="Unprot$ 55 2" xfId="811" xr:uid="{00000000-0005-0000-0000-0000C5040000}"/>
    <cellStyle name="Unprot$ 56" xfId="599" xr:uid="{00000000-0005-0000-0000-0000C6040000}"/>
    <cellStyle name="Unprot$ 56 2" xfId="812" xr:uid="{00000000-0005-0000-0000-0000C7040000}"/>
    <cellStyle name="Unprot$ 57" xfId="600" xr:uid="{00000000-0005-0000-0000-0000C8040000}"/>
    <cellStyle name="Unprot$ 57 2" xfId="813" xr:uid="{00000000-0005-0000-0000-0000C9040000}"/>
    <cellStyle name="Unprot$ 58" xfId="601" xr:uid="{00000000-0005-0000-0000-0000CA040000}"/>
    <cellStyle name="Unprot$ 58 2" xfId="814" xr:uid="{00000000-0005-0000-0000-0000CB040000}"/>
    <cellStyle name="Unprot$ 59" xfId="602" xr:uid="{00000000-0005-0000-0000-0000CC040000}"/>
    <cellStyle name="Unprot$ 59 2" xfId="815" xr:uid="{00000000-0005-0000-0000-0000CD040000}"/>
    <cellStyle name="Unprot$ 6" xfId="603" xr:uid="{00000000-0005-0000-0000-0000CE040000}"/>
    <cellStyle name="Unprot$ 6 2" xfId="816" xr:uid="{00000000-0005-0000-0000-0000CF040000}"/>
    <cellStyle name="Unprot$ 60" xfId="604" xr:uid="{00000000-0005-0000-0000-0000D0040000}"/>
    <cellStyle name="Unprot$ 60 2" xfId="817" xr:uid="{00000000-0005-0000-0000-0000D1040000}"/>
    <cellStyle name="Unprot$ 61" xfId="605" xr:uid="{00000000-0005-0000-0000-0000D2040000}"/>
    <cellStyle name="Unprot$ 61 2" xfId="818" xr:uid="{00000000-0005-0000-0000-0000D3040000}"/>
    <cellStyle name="Unprot$ 62" xfId="606" xr:uid="{00000000-0005-0000-0000-0000D4040000}"/>
    <cellStyle name="Unprot$ 62 2" xfId="819" xr:uid="{00000000-0005-0000-0000-0000D5040000}"/>
    <cellStyle name="Unprot$ 63" xfId="607" xr:uid="{00000000-0005-0000-0000-0000D6040000}"/>
    <cellStyle name="Unprot$ 63 2" xfId="820" xr:uid="{00000000-0005-0000-0000-0000D7040000}"/>
    <cellStyle name="Unprot$ 64" xfId="608" xr:uid="{00000000-0005-0000-0000-0000D8040000}"/>
    <cellStyle name="Unprot$ 64 2" xfId="821" xr:uid="{00000000-0005-0000-0000-0000D9040000}"/>
    <cellStyle name="Unprot$ 65" xfId="609" xr:uid="{00000000-0005-0000-0000-0000DA040000}"/>
    <cellStyle name="Unprot$ 65 2" xfId="822" xr:uid="{00000000-0005-0000-0000-0000DB040000}"/>
    <cellStyle name="Unprot$ 66" xfId="610" xr:uid="{00000000-0005-0000-0000-0000DC040000}"/>
    <cellStyle name="Unprot$ 66 2" xfId="823" xr:uid="{00000000-0005-0000-0000-0000DD040000}"/>
    <cellStyle name="Unprot$ 67" xfId="611" xr:uid="{00000000-0005-0000-0000-0000DE040000}"/>
    <cellStyle name="Unprot$ 67 2" xfId="824" xr:uid="{00000000-0005-0000-0000-0000DF040000}"/>
    <cellStyle name="Unprot$ 68" xfId="612" xr:uid="{00000000-0005-0000-0000-0000E0040000}"/>
    <cellStyle name="Unprot$ 68 2" xfId="825" xr:uid="{00000000-0005-0000-0000-0000E1040000}"/>
    <cellStyle name="Unprot$ 69" xfId="613" xr:uid="{00000000-0005-0000-0000-0000E2040000}"/>
    <cellStyle name="Unprot$ 69 2" xfId="826" xr:uid="{00000000-0005-0000-0000-0000E3040000}"/>
    <cellStyle name="Unprot$ 7" xfId="614" xr:uid="{00000000-0005-0000-0000-0000E4040000}"/>
    <cellStyle name="Unprot$ 7 2" xfId="827" xr:uid="{00000000-0005-0000-0000-0000E5040000}"/>
    <cellStyle name="Unprot$ 70" xfId="828" xr:uid="{00000000-0005-0000-0000-0000E6040000}"/>
    <cellStyle name="Unprot$ 8" xfId="615" xr:uid="{00000000-0005-0000-0000-0000E7040000}"/>
    <cellStyle name="Unprot$ 8 2" xfId="829" xr:uid="{00000000-0005-0000-0000-0000E8040000}"/>
    <cellStyle name="Unprot$ 9" xfId="616" xr:uid="{00000000-0005-0000-0000-0000E9040000}"/>
    <cellStyle name="Unprot$ 9 2" xfId="830" xr:uid="{00000000-0005-0000-0000-0000EA040000}"/>
    <cellStyle name="Unprotect" xfId="617" xr:uid="{00000000-0005-0000-0000-0000EB040000}"/>
  </cellStyles>
  <dxfs count="268">
    <dxf>
      <font>
        <color theme="0"/>
      </font>
    </dxf>
    <dxf>
      <font>
        <b val="0"/>
        <i val="0"/>
        <color theme="1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lor theme="0"/>
        <name val="Cambria"/>
        <scheme val="none"/>
      </font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ill>
        <patternFill>
          <bgColor indexed="1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indexed="15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004307915256"/>
          <c:y val="0.21374027642315108"/>
          <c:w val="0.84917746293809038"/>
          <c:h val="0.56518178430113153"/>
        </c:manualLayout>
      </c:layout>
      <c:lineChart>
        <c:grouping val="standard"/>
        <c:varyColors val="0"/>
        <c:ser>
          <c:idx val="3"/>
          <c:order val="0"/>
          <c:tx>
            <c:v>Oferta</c:v>
          </c:tx>
          <c:spPr>
            <a:ln w="19050">
              <a:solidFill>
                <a:srgbClr val="333399"/>
              </a:solidFill>
              <a:prstDash val="solid"/>
            </a:ln>
          </c:spPr>
          <c:marker>
            <c:spPr>
              <a:solidFill>
                <a:schemeClr val="accent1">
                  <a:lumMod val="75000"/>
                </a:schemeClr>
              </a:solidFill>
              <a:ln w="19050"/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Data!$D$9:$AA$9</c:f>
              <c:numCache>
                <c:formatCode>#,##0.0</c:formatCode>
                <c:ptCount val="24"/>
                <c:pt idx="0">
                  <c:v>2376.2400000000002</c:v>
                </c:pt>
                <c:pt idx="1">
                  <c:v>2305.0299999999997</c:v>
                </c:pt>
                <c:pt idx="2">
                  <c:v>2235.8200000000002</c:v>
                </c:pt>
                <c:pt idx="3">
                  <c:v>2201.25</c:v>
                </c:pt>
                <c:pt idx="4">
                  <c:v>2185</c:v>
                </c:pt>
                <c:pt idx="5">
                  <c:v>2168.56</c:v>
                </c:pt>
                <c:pt idx="6">
                  <c:v>2227.3199999999997</c:v>
                </c:pt>
                <c:pt idx="7">
                  <c:v>2262.8900000000003</c:v>
                </c:pt>
                <c:pt idx="8">
                  <c:v>2385.349999999999</c:v>
                </c:pt>
                <c:pt idx="9">
                  <c:v>2435.6700000000005</c:v>
                </c:pt>
                <c:pt idx="10">
                  <c:v>2465.7099999999991</c:v>
                </c:pt>
                <c:pt idx="11">
                  <c:v>2480.8799999999997</c:v>
                </c:pt>
                <c:pt idx="12">
                  <c:v>2459.77</c:v>
                </c:pt>
                <c:pt idx="13">
                  <c:v>2483.7799999999993</c:v>
                </c:pt>
                <c:pt idx="14">
                  <c:v>2526.79</c:v>
                </c:pt>
                <c:pt idx="15">
                  <c:v>2559.2500000000005</c:v>
                </c:pt>
                <c:pt idx="16">
                  <c:v>2560.6800000000007</c:v>
                </c:pt>
                <c:pt idx="17">
                  <c:v>2524.23</c:v>
                </c:pt>
                <c:pt idx="18">
                  <c:v>2583.8200000000015</c:v>
                </c:pt>
                <c:pt idx="19">
                  <c:v>2643.2200000000003</c:v>
                </c:pt>
                <c:pt idx="20">
                  <c:v>2666.1099999999997</c:v>
                </c:pt>
                <c:pt idx="21">
                  <c:v>2612.639999999999</c:v>
                </c:pt>
                <c:pt idx="22">
                  <c:v>2534.14</c:v>
                </c:pt>
                <c:pt idx="23">
                  <c:v>2442.0699999999997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E-4EDC-8E99-E0A5A338FE55}"/>
            </c:ext>
          </c:extLst>
        </c:ser>
        <c:ser>
          <c:idx val="5"/>
          <c:order val="2"/>
          <c:tx>
            <c:v>No Servida</c:v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Data!$D$11:$AA$11</c:f>
              <c:numCache>
                <c:formatCode>#,##0.0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2.36</c:v>
                </c:pt>
                <c:pt idx="9">
                  <c:v>5.77</c:v>
                </c:pt>
                <c:pt idx="10">
                  <c:v>8.31</c:v>
                </c:pt>
                <c:pt idx="11">
                  <c:v>6.8100000000000005</c:v>
                </c:pt>
                <c:pt idx="12">
                  <c:v>6.1899999999999995</c:v>
                </c:pt>
                <c:pt idx="13">
                  <c:v>12.53</c:v>
                </c:pt>
                <c:pt idx="14">
                  <c:v>2.69</c:v>
                </c:pt>
                <c:pt idx="15">
                  <c:v>6.37</c:v>
                </c:pt>
                <c:pt idx="16">
                  <c:v>0</c:v>
                </c:pt>
                <c:pt idx="17">
                  <c:v>6.0120000000000005</c:v>
                </c:pt>
                <c:pt idx="18">
                  <c:v>6.6800000000000006</c:v>
                </c:pt>
                <c:pt idx="19">
                  <c:v>9.26</c:v>
                </c:pt>
                <c:pt idx="20">
                  <c:v>2.54</c:v>
                </c:pt>
                <c:pt idx="21">
                  <c:v>1.52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E-4EDC-8E99-E0A5A338FE55}"/>
            </c:ext>
          </c:extLst>
        </c:ser>
        <c:ser>
          <c:idx val="2"/>
          <c:order val="4"/>
          <c:tx>
            <c:v>Demanda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Data!$D$10:$AA$10</c:f>
              <c:numCache>
                <c:formatCode>#,##0.0</c:formatCode>
                <c:ptCount val="24"/>
                <c:pt idx="0">
                  <c:v>2378.2400000000002</c:v>
                </c:pt>
                <c:pt idx="1">
                  <c:v>2307.0299999999997</c:v>
                </c:pt>
                <c:pt idx="2">
                  <c:v>2235.8200000000002</c:v>
                </c:pt>
                <c:pt idx="3">
                  <c:v>2201.25</c:v>
                </c:pt>
                <c:pt idx="4">
                  <c:v>2185.25</c:v>
                </c:pt>
                <c:pt idx="5">
                  <c:v>2168.7999999999997</c:v>
                </c:pt>
                <c:pt idx="6">
                  <c:v>2227.5599999999995</c:v>
                </c:pt>
                <c:pt idx="7">
                  <c:v>2263.13</c:v>
                </c:pt>
                <c:pt idx="8">
                  <c:v>2387.7099999999991</c:v>
                </c:pt>
                <c:pt idx="9">
                  <c:v>2441.4400000000005</c:v>
                </c:pt>
                <c:pt idx="10">
                  <c:v>2474.0199999999991</c:v>
                </c:pt>
                <c:pt idx="11">
                  <c:v>2487.6899999999996</c:v>
                </c:pt>
                <c:pt idx="12">
                  <c:v>2465.96</c:v>
                </c:pt>
                <c:pt idx="13">
                  <c:v>2496.3099999999995</c:v>
                </c:pt>
                <c:pt idx="14">
                  <c:v>2529.48</c:v>
                </c:pt>
                <c:pt idx="15">
                  <c:v>2565.6200000000003</c:v>
                </c:pt>
                <c:pt idx="16">
                  <c:v>2560.6800000000007</c:v>
                </c:pt>
                <c:pt idx="17">
                  <c:v>2530.2420000000002</c:v>
                </c:pt>
                <c:pt idx="18">
                  <c:v>2590.5000000000014</c:v>
                </c:pt>
                <c:pt idx="19">
                  <c:v>2652.4800000000005</c:v>
                </c:pt>
                <c:pt idx="20">
                  <c:v>2668.6499999999996</c:v>
                </c:pt>
                <c:pt idx="21">
                  <c:v>2614.1599999999989</c:v>
                </c:pt>
                <c:pt idx="22">
                  <c:v>2534.14</c:v>
                </c:pt>
                <c:pt idx="23">
                  <c:v>2442.0699999999997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E-4EDC-8E99-E0A5A338FE55}"/>
            </c:ext>
          </c:extLst>
        </c:ser>
        <c:ser>
          <c:idx val="0"/>
          <c:order val="5"/>
          <c:tx>
            <c:v>No Servida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Data!$D$11:$AA$11</c:f>
              <c:numCache>
                <c:formatCode>#,##0.0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2.36</c:v>
                </c:pt>
                <c:pt idx="9">
                  <c:v>5.77</c:v>
                </c:pt>
                <c:pt idx="10">
                  <c:v>8.31</c:v>
                </c:pt>
                <c:pt idx="11">
                  <c:v>6.8100000000000005</c:v>
                </c:pt>
                <c:pt idx="12">
                  <c:v>6.1899999999999995</c:v>
                </c:pt>
                <c:pt idx="13">
                  <c:v>12.53</c:v>
                </c:pt>
                <c:pt idx="14">
                  <c:v>2.69</c:v>
                </c:pt>
                <c:pt idx="15">
                  <c:v>6.37</c:v>
                </c:pt>
                <c:pt idx="16">
                  <c:v>0</c:v>
                </c:pt>
                <c:pt idx="17">
                  <c:v>6.0120000000000005</c:v>
                </c:pt>
                <c:pt idx="18">
                  <c:v>6.6800000000000006</c:v>
                </c:pt>
                <c:pt idx="19">
                  <c:v>9.26</c:v>
                </c:pt>
                <c:pt idx="20">
                  <c:v>2.54</c:v>
                </c:pt>
                <c:pt idx="21">
                  <c:v>1.52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E-4EDC-8E99-E0A5A338F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29824"/>
        <c:axId val="113231744"/>
        <c:extLst>
          <c:ext xmlns:c15="http://schemas.microsoft.com/office/drawing/2012/chart" uri="{02D57815-91ED-43cb-92C2-25804820EDAC}">
            <c15:filteredLineSeries>
              <c15:ser>
                <c:idx val="4"/>
                <c:order val="1"/>
                <c:tx>
                  <c:v>Demanda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cat>
                  <c:numRef>
                    <c:extLst>
                      <c:ext uri="{02D57815-91ED-43cb-92C2-25804820EDAC}">
                        <c15:formulaRef>
                          <c15:sqref>Data!$D$8:$AA$8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Data!$D$10:$AA$10</c15:sqref>
                        </c15:formulaRef>
                      </c:ext>
                    </c:extLst>
                    <c:numCache>
                      <c:formatCode>#,##0.0</c:formatCode>
                      <c:ptCount val="24"/>
                      <c:pt idx="0">
                        <c:v>2378.2400000000002</c:v>
                      </c:pt>
                      <c:pt idx="1">
                        <c:v>2307.0299999999997</c:v>
                      </c:pt>
                      <c:pt idx="2">
                        <c:v>2235.8200000000002</c:v>
                      </c:pt>
                      <c:pt idx="3">
                        <c:v>2201.25</c:v>
                      </c:pt>
                      <c:pt idx="4">
                        <c:v>2185.25</c:v>
                      </c:pt>
                      <c:pt idx="5">
                        <c:v>2168.7999999999997</c:v>
                      </c:pt>
                      <c:pt idx="6">
                        <c:v>2227.5599999999995</c:v>
                      </c:pt>
                      <c:pt idx="7">
                        <c:v>2263.13</c:v>
                      </c:pt>
                      <c:pt idx="8">
                        <c:v>2387.7099999999991</c:v>
                      </c:pt>
                      <c:pt idx="9">
                        <c:v>2441.4400000000005</c:v>
                      </c:pt>
                      <c:pt idx="10">
                        <c:v>2474.0199999999991</c:v>
                      </c:pt>
                      <c:pt idx="11">
                        <c:v>2487.6899999999996</c:v>
                      </c:pt>
                      <c:pt idx="12">
                        <c:v>2465.96</c:v>
                      </c:pt>
                      <c:pt idx="13">
                        <c:v>2496.3099999999995</c:v>
                      </c:pt>
                      <c:pt idx="14">
                        <c:v>2529.48</c:v>
                      </c:pt>
                      <c:pt idx="15">
                        <c:v>2565.6200000000003</c:v>
                      </c:pt>
                      <c:pt idx="16">
                        <c:v>2560.6800000000007</c:v>
                      </c:pt>
                      <c:pt idx="17">
                        <c:v>2530.2420000000002</c:v>
                      </c:pt>
                      <c:pt idx="18">
                        <c:v>2590.5000000000014</c:v>
                      </c:pt>
                      <c:pt idx="19">
                        <c:v>2652.4800000000005</c:v>
                      </c:pt>
                      <c:pt idx="20">
                        <c:v>2668.6499999999996</c:v>
                      </c:pt>
                      <c:pt idx="21">
                        <c:v>2614.1599999999989</c:v>
                      </c:pt>
                      <c:pt idx="22">
                        <c:v>2534.14</c:v>
                      </c:pt>
                      <c:pt idx="23">
                        <c:v>2442.0699999999997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C0E-4EDC-8E99-E0A5A338FE55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v>Oferta</c:v>
                </c:tx>
                <c:spPr>
                  <a:ln w="12700">
                    <a:solidFill>
                      <a:srgbClr val="333399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3399"/>
                    </a:solidFill>
                    <a:ln>
                      <a:solidFill>
                        <a:srgbClr val="333399"/>
                      </a:solidFill>
                      <a:prstDash val="solid"/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Data!$D$8:$AA$8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Data!$D$9:$AA$9</c15:sqref>
                        </c15:formulaRef>
                      </c:ext>
                    </c:extLst>
                    <c:numCache>
                      <c:formatCode>#,##0.0</c:formatCode>
                      <c:ptCount val="24"/>
                      <c:pt idx="0">
                        <c:v>2376.2400000000002</c:v>
                      </c:pt>
                      <c:pt idx="1">
                        <c:v>2305.0299999999997</c:v>
                      </c:pt>
                      <c:pt idx="2">
                        <c:v>2235.8200000000002</c:v>
                      </c:pt>
                      <c:pt idx="3">
                        <c:v>2201.25</c:v>
                      </c:pt>
                      <c:pt idx="4">
                        <c:v>2185</c:v>
                      </c:pt>
                      <c:pt idx="5">
                        <c:v>2168.56</c:v>
                      </c:pt>
                      <c:pt idx="6">
                        <c:v>2227.3199999999997</c:v>
                      </c:pt>
                      <c:pt idx="7">
                        <c:v>2262.8900000000003</c:v>
                      </c:pt>
                      <c:pt idx="8">
                        <c:v>2385.349999999999</c:v>
                      </c:pt>
                      <c:pt idx="9">
                        <c:v>2435.6700000000005</c:v>
                      </c:pt>
                      <c:pt idx="10">
                        <c:v>2465.7099999999991</c:v>
                      </c:pt>
                      <c:pt idx="11">
                        <c:v>2480.8799999999997</c:v>
                      </c:pt>
                      <c:pt idx="12">
                        <c:v>2459.77</c:v>
                      </c:pt>
                      <c:pt idx="13">
                        <c:v>2483.7799999999993</c:v>
                      </c:pt>
                      <c:pt idx="14">
                        <c:v>2526.79</c:v>
                      </c:pt>
                      <c:pt idx="15">
                        <c:v>2559.2500000000005</c:v>
                      </c:pt>
                      <c:pt idx="16">
                        <c:v>2560.6800000000007</c:v>
                      </c:pt>
                      <c:pt idx="17">
                        <c:v>2524.23</c:v>
                      </c:pt>
                      <c:pt idx="18">
                        <c:v>2583.8200000000015</c:v>
                      </c:pt>
                      <c:pt idx="19">
                        <c:v>2643.2200000000003</c:v>
                      </c:pt>
                      <c:pt idx="20">
                        <c:v>2666.1099999999997</c:v>
                      </c:pt>
                      <c:pt idx="21">
                        <c:v>2612.639999999999</c:v>
                      </c:pt>
                      <c:pt idx="22">
                        <c:v>2534.14</c:v>
                      </c:pt>
                      <c:pt idx="23">
                        <c:v>2442.0699999999997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C0E-4EDC-8E99-E0A5A338FE55}"/>
                  </c:ext>
                </c:extLst>
              </c15:ser>
            </c15:filteredLineSeries>
          </c:ext>
        </c:extLst>
      </c:lineChart>
      <c:catAx>
        <c:axId val="11322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Horas</a:t>
                </a:r>
              </a:p>
            </c:rich>
          </c:tx>
          <c:layout>
            <c:manualLayout>
              <c:xMode val="edge"/>
              <c:yMode val="edge"/>
              <c:x val="0.47424293683621449"/>
              <c:y val="0.83071326054031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231744"/>
        <c:crosses val="autoZero"/>
        <c:auto val="1"/>
        <c:lblAlgn val="ctr"/>
        <c:lblOffset val="100"/>
        <c:noMultiLvlLbl val="0"/>
      </c:catAx>
      <c:valAx>
        <c:axId val="113231744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Mw</a:t>
                </a:r>
              </a:p>
            </c:rich>
          </c:tx>
          <c:layout>
            <c:manualLayout>
              <c:xMode val="edge"/>
              <c:yMode val="edge"/>
              <c:x val="1.1202428680759826E-2"/>
              <c:y val="0.38094218585214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229824"/>
        <c:crosses val="autoZero"/>
        <c:crossBetween val="between"/>
        <c:majorUnit val="2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411621973826675"/>
          <c:y val="0.86020736835265588"/>
          <c:w val="0.12992569016015498"/>
          <c:h val="0.1349094889385227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5530095254949"/>
          <c:y val="0.17111531944582878"/>
          <c:w val="0.80881698074257558"/>
          <c:h val="0.53057082948430334"/>
        </c:manualLayout>
      </c:layout>
      <c:lineChart>
        <c:grouping val="standard"/>
        <c:varyColors val="0"/>
        <c:ser>
          <c:idx val="1"/>
          <c:order val="0"/>
          <c:tx>
            <c:v>Oferta</c:v>
          </c:tx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Data!$D$9:$AA$9</c:f>
              <c:numCache>
                <c:formatCode>#,##0.0</c:formatCode>
                <c:ptCount val="24"/>
                <c:pt idx="0">
                  <c:v>2376.2400000000002</c:v>
                </c:pt>
                <c:pt idx="1">
                  <c:v>2305.0299999999997</c:v>
                </c:pt>
                <c:pt idx="2">
                  <c:v>2235.8200000000002</c:v>
                </c:pt>
                <c:pt idx="3">
                  <c:v>2201.25</c:v>
                </c:pt>
                <c:pt idx="4">
                  <c:v>2185</c:v>
                </c:pt>
                <c:pt idx="5">
                  <c:v>2168.56</c:v>
                </c:pt>
                <c:pt idx="6">
                  <c:v>2227.3199999999997</c:v>
                </c:pt>
                <c:pt idx="7">
                  <c:v>2262.8900000000003</c:v>
                </c:pt>
                <c:pt idx="8">
                  <c:v>2385.349999999999</c:v>
                </c:pt>
                <c:pt idx="9">
                  <c:v>2435.6700000000005</c:v>
                </c:pt>
                <c:pt idx="10">
                  <c:v>2465.7099999999991</c:v>
                </c:pt>
                <c:pt idx="11">
                  <c:v>2480.8799999999997</c:v>
                </c:pt>
                <c:pt idx="12">
                  <c:v>2459.77</c:v>
                </c:pt>
                <c:pt idx="13">
                  <c:v>2483.7799999999993</c:v>
                </c:pt>
                <c:pt idx="14">
                  <c:v>2526.79</c:v>
                </c:pt>
                <c:pt idx="15">
                  <c:v>2559.2500000000005</c:v>
                </c:pt>
                <c:pt idx="16">
                  <c:v>2560.6800000000007</c:v>
                </c:pt>
                <c:pt idx="17">
                  <c:v>2524.23</c:v>
                </c:pt>
                <c:pt idx="18">
                  <c:v>2583.8200000000015</c:v>
                </c:pt>
                <c:pt idx="19">
                  <c:v>2643.2200000000003</c:v>
                </c:pt>
                <c:pt idx="20">
                  <c:v>2666.1099999999997</c:v>
                </c:pt>
                <c:pt idx="21">
                  <c:v>2612.639999999999</c:v>
                </c:pt>
                <c:pt idx="22">
                  <c:v>2534.14</c:v>
                </c:pt>
                <c:pt idx="23">
                  <c:v>2442.0699999999997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6-4B21-917D-96E2ED3C7E5E}"/>
            </c:ext>
          </c:extLst>
        </c:ser>
        <c:ser>
          <c:idx val="2"/>
          <c:order val="1"/>
          <c:tx>
            <c:v>Demanda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Data!$D$10:$AA$10</c:f>
              <c:numCache>
                <c:formatCode>#,##0.0</c:formatCode>
                <c:ptCount val="24"/>
                <c:pt idx="0">
                  <c:v>2378.2400000000002</c:v>
                </c:pt>
                <c:pt idx="1">
                  <c:v>2307.0299999999997</c:v>
                </c:pt>
                <c:pt idx="2">
                  <c:v>2235.8200000000002</c:v>
                </c:pt>
                <c:pt idx="3">
                  <c:v>2201.25</c:v>
                </c:pt>
                <c:pt idx="4">
                  <c:v>2185.25</c:v>
                </c:pt>
                <c:pt idx="5">
                  <c:v>2168.7999999999997</c:v>
                </c:pt>
                <c:pt idx="6">
                  <c:v>2227.5599999999995</c:v>
                </c:pt>
                <c:pt idx="7">
                  <c:v>2263.13</c:v>
                </c:pt>
                <c:pt idx="8">
                  <c:v>2387.7099999999991</c:v>
                </c:pt>
                <c:pt idx="9">
                  <c:v>2441.4400000000005</c:v>
                </c:pt>
                <c:pt idx="10">
                  <c:v>2474.0199999999991</c:v>
                </c:pt>
                <c:pt idx="11">
                  <c:v>2487.6899999999996</c:v>
                </c:pt>
                <c:pt idx="12">
                  <c:v>2465.96</c:v>
                </c:pt>
                <c:pt idx="13">
                  <c:v>2496.3099999999995</c:v>
                </c:pt>
                <c:pt idx="14">
                  <c:v>2529.48</c:v>
                </c:pt>
                <c:pt idx="15">
                  <c:v>2565.6200000000003</c:v>
                </c:pt>
                <c:pt idx="16">
                  <c:v>2560.6800000000007</c:v>
                </c:pt>
                <c:pt idx="17">
                  <c:v>2530.2420000000002</c:v>
                </c:pt>
                <c:pt idx="18">
                  <c:v>2590.5000000000014</c:v>
                </c:pt>
                <c:pt idx="19">
                  <c:v>2652.4800000000005</c:v>
                </c:pt>
                <c:pt idx="20">
                  <c:v>2668.6499999999996</c:v>
                </c:pt>
                <c:pt idx="21">
                  <c:v>2614.1599999999989</c:v>
                </c:pt>
                <c:pt idx="22">
                  <c:v>2534.14</c:v>
                </c:pt>
                <c:pt idx="23">
                  <c:v>2442.0699999999997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6-4B21-917D-96E2ED3C7E5E}"/>
            </c:ext>
          </c:extLst>
        </c:ser>
        <c:ser>
          <c:idx val="0"/>
          <c:order val="2"/>
          <c:tx>
            <c:v>No Servida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Data!$D$11:$AA$11</c:f>
              <c:numCache>
                <c:formatCode>#,##0.0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2.36</c:v>
                </c:pt>
                <c:pt idx="9">
                  <c:v>5.77</c:v>
                </c:pt>
                <c:pt idx="10">
                  <c:v>8.31</c:v>
                </c:pt>
                <c:pt idx="11">
                  <c:v>6.8100000000000005</c:v>
                </c:pt>
                <c:pt idx="12">
                  <c:v>6.1899999999999995</c:v>
                </c:pt>
                <c:pt idx="13">
                  <c:v>12.53</c:v>
                </c:pt>
                <c:pt idx="14">
                  <c:v>2.69</c:v>
                </c:pt>
                <c:pt idx="15">
                  <c:v>6.37</c:v>
                </c:pt>
                <c:pt idx="16">
                  <c:v>0</c:v>
                </c:pt>
                <c:pt idx="17">
                  <c:v>6.0120000000000005</c:v>
                </c:pt>
                <c:pt idx="18">
                  <c:v>6.6800000000000006</c:v>
                </c:pt>
                <c:pt idx="19">
                  <c:v>9.26</c:v>
                </c:pt>
                <c:pt idx="20">
                  <c:v>2.54</c:v>
                </c:pt>
                <c:pt idx="21">
                  <c:v>1.52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56-4B21-917D-96E2ED3C7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7952"/>
        <c:axId val="114399872"/>
      </c:lineChart>
      <c:catAx>
        <c:axId val="114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Horas</a:t>
                </a:r>
              </a:p>
            </c:rich>
          </c:tx>
          <c:layout>
            <c:manualLayout>
              <c:xMode val="edge"/>
              <c:yMode val="edge"/>
              <c:x val="0.47791205874546588"/>
              <c:y val="0.79848752645852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9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99872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Mw</a:t>
                </a:r>
              </a:p>
            </c:rich>
          </c:tx>
          <c:layout>
            <c:manualLayout>
              <c:xMode val="edge"/>
              <c:yMode val="edge"/>
              <c:x val="4.2390073431832292E-2"/>
              <c:y val="0.368857441135537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97952"/>
        <c:crosses val="autoZero"/>
        <c:crossBetween val="between"/>
        <c:majorUnit val="2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8022637058008194"/>
          <c:y val="0.7862317210348706"/>
          <c:w val="0.15496593824648339"/>
          <c:h val="0.1603346100724751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8281</xdr:colOff>
      <xdr:row>1</xdr:row>
      <xdr:rowOff>52925</xdr:rowOff>
    </xdr:from>
    <xdr:to>
      <xdr:col>2</xdr:col>
      <xdr:colOff>360396</xdr:colOff>
      <xdr:row>4</xdr:row>
      <xdr:rowOff>198782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1830B4-4EAC-46F2-8AF9-F5A1D44E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281" y="218577"/>
          <a:ext cx="865637" cy="692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19050</xdr:rowOff>
    </xdr:from>
    <xdr:to>
      <xdr:col>5</xdr:col>
      <xdr:colOff>712306</xdr:colOff>
      <xdr:row>65</xdr:row>
      <xdr:rowOff>133349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FFE7136-8DC9-4B0A-B404-0C9C33E2A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675216</xdr:colOff>
      <xdr:row>18</xdr:row>
      <xdr:rowOff>13757</xdr:rowOff>
    </xdr:from>
    <xdr:to>
      <xdr:col>9</xdr:col>
      <xdr:colOff>268815</xdr:colOff>
      <xdr:row>35</xdr:row>
      <xdr:rowOff>14172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PD_30-07-09_JUE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iewsfs01\D\DATA_SIE\Direccion%20de%20Mercados%20Electricos%20y%20SENI\2%20BUCKUP%20DE%20PCs%20DMEM\Gerencia%20SENI\Gerencia%20SENI\comun%20SENI\REPORTES%20DIARIOS%202020%20XXXXX\12)%20DICIEMBRE\Reportes%20Diarios%20Operaci&#243;n%20y%20PDD\Informe%20Diario%20OC-22-12-20-V0.xls?A1252105" TargetMode="External"/><Relationship Id="rId1" Type="http://schemas.openxmlformats.org/officeDocument/2006/relationships/externalLinkPath" Target="file:///\\A1252105\Informe%20Diario%20OC-22-12-20-V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sanchez\Downloads\Informe%20Diario%20OC-29-12-21-V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NIBILIDAD"/>
      <sheetName val="PROCESO"/>
      <sheetName val="Lista de Mérit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iqueta"/>
      <sheetName val="Informe"/>
      <sheetName val="Gráfico Oferta y Demanda"/>
      <sheetName val="Gráfica de potencia no servida"/>
      <sheetName val="PostDespacho Orden de Merito"/>
      <sheetName val="PostDespacho"/>
      <sheetName val="Secuencia de Generación"/>
      <sheetName val="Potencia No Servida"/>
      <sheetName val="Potencia Programada"/>
      <sheetName val="DR Ponderado"/>
      <sheetName val="Desvi. DD-018-2013 Vs DR Ponder"/>
      <sheetName val="DD -SIE-018-2013"/>
      <sheetName val="Disponibilidad Generadores"/>
      <sheetName val="Evolución Demanda-Reserva"/>
      <sheetName val="Reserva Térmica"/>
      <sheetName val="Reserva RPF &amp; RSF"/>
      <sheetName val="EXENCIONES SIE-018-2013"/>
      <sheetName val="DEMANDA SENI"/>
      <sheetName val="Eventos Transmision"/>
      <sheetName val="Eventos Distribucion"/>
      <sheetName val="Bitacora de Coordinacion"/>
      <sheetName val="Bitacora de cambios"/>
    </sheetNames>
    <sheetDataSet>
      <sheetData sheetId="0"/>
      <sheetData sheetId="1"/>
      <sheetData sheetId="2"/>
      <sheetData sheetId="3">
        <row r="48">
          <cell r="B48">
            <v>8.6170000000000009</v>
          </cell>
        </row>
      </sheetData>
      <sheetData sheetId="4"/>
      <sheetData sheetId="5">
        <row r="238">
          <cell r="C238" t="str">
            <v>TOTAL GENERADO (AGENTES GENERADORES+AUTOPRODUCTORES)</v>
          </cell>
        </row>
        <row r="253">
          <cell r="C253" t="str">
            <v>Circuitos Fuera (MW)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242">
          <cell r="D242">
            <v>3007.88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iqueta"/>
      <sheetName val="Gráfico Oferta y Demanda"/>
      <sheetName val="Gráfica de potencia no servida"/>
      <sheetName val="PostDespacho Orden de Merito"/>
      <sheetName val="PostDespacho"/>
      <sheetName val="Secuencia de Generación"/>
      <sheetName val="Potencia No Servida"/>
      <sheetName val="Potencia Programada"/>
      <sheetName val="DR Ponderado"/>
      <sheetName val="Desvi. DD-018-2013 Vs DR Ponder"/>
      <sheetName val="DD -SIE-018-2013"/>
      <sheetName val="Disponibilidad Generadores"/>
      <sheetName val="Evolución Demanda-Reserva"/>
      <sheetName val="Reserva Térmica"/>
      <sheetName val="Reserva RPF &amp; RSF"/>
      <sheetName val="EXENCIONES SIE-018-2013"/>
      <sheetName val="Eventos Transmision"/>
      <sheetName val="Eventos Distribucion"/>
      <sheetName val="Bitacora de Coordinacion"/>
      <sheetName val="DEMANDA SENI"/>
      <sheetName val="Bitacora de cambios"/>
      <sheetName val="Restricciones Operativas"/>
      <sheetName val="QIGEN"/>
    </sheetNames>
    <sheetDataSet>
      <sheetData sheetId="0"/>
      <sheetData sheetId="1"/>
      <sheetData sheetId="2"/>
      <sheetData sheetId="3"/>
      <sheetData sheetId="4">
        <row r="5">
          <cell r="AB5" t="str">
            <v>TOTAL GENERADO</v>
          </cell>
        </row>
        <row r="6">
          <cell r="B6" t="str">
            <v>CODIGO</v>
          </cell>
          <cell r="C6" t="str">
            <v>UNIDAD / PERIODO</v>
          </cell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 t="str">
            <v>(MWH)</v>
          </cell>
        </row>
        <row r="8">
          <cell r="B8" t="str">
            <v>G1EGEHSA</v>
          </cell>
          <cell r="C8" t="str">
            <v>EMPRESA GENERADORA DE ELECTRICIDAD HAINA, S.A.</v>
          </cell>
        </row>
        <row r="10">
          <cell r="B10" t="str">
            <v>G3BCARBO</v>
          </cell>
          <cell r="C10" t="str">
            <v>BARAHONA CARBÓN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B11" t="str">
            <v>G3SPVAPO</v>
          </cell>
          <cell r="C11" t="str">
            <v>SAN PEDRO VAPOR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B12" t="str">
            <v>G3PALENQ</v>
          </cell>
          <cell r="C12" t="str">
            <v>PALENQUE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B13" t="str">
            <v>G3HTG</v>
          </cell>
          <cell r="C13" t="str">
            <v>HAINA TG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G3SESTE</v>
          </cell>
          <cell r="C14" t="str">
            <v>SULTANA DEL ESTE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0.25</v>
          </cell>
          <cell r="W14">
            <v>33.18</v>
          </cell>
          <cell r="X14">
            <v>23.05</v>
          </cell>
          <cell r="Y14">
            <v>0</v>
          </cell>
          <cell r="Z14">
            <v>0</v>
          </cell>
          <cell r="AA14">
            <v>0</v>
          </cell>
          <cell r="AB14">
            <v>56.480000000000004</v>
          </cell>
        </row>
        <row r="15">
          <cell r="B15" t="str">
            <v>G3QUI2FO</v>
          </cell>
          <cell r="C15" t="str">
            <v>QUISQUEYA 2 FO</v>
          </cell>
          <cell r="D15">
            <v>159.16</v>
          </cell>
          <cell r="E15">
            <v>136.91</v>
          </cell>
          <cell r="F15">
            <v>164.66</v>
          </cell>
          <cell r="G15">
            <v>176.96</v>
          </cell>
          <cell r="H15">
            <v>159.34</v>
          </cell>
          <cell r="I15">
            <v>160.71</v>
          </cell>
          <cell r="J15">
            <v>192.06</v>
          </cell>
          <cell r="K15">
            <v>198.74</v>
          </cell>
          <cell r="L15">
            <v>177.57</v>
          </cell>
          <cell r="M15">
            <v>148.25</v>
          </cell>
          <cell r="N15">
            <v>157.13999999999999</v>
          </cell>
          <cell r="O15">
            <v>134.6</v>
          </cell>
          <cell r="P15">
            <v>132</v>
          </cell>
          <cell r="Q15">
            <v>149.44</v>
          </cell>
          <cell r="R15">
            <v>174.24</v>
          </cell>
          <cell r="S15">
            <v>158.66999999999999</v>
          </cell>
          <cell r="T15">
            <v>163.76</v>
          </cell>
          <cell r="U15">
            <v>162.02000000000001</v>
          </cell>
          <cell r="V15">
            <v>175.74</v>
          </cell>
          <cell r="W15">
            <v>142.22999999999999</v>
          </cell>
          <cell r="X15">
            <v>148.08000000000001</v>
          </cell>
          <cell r="Y15">
            <v>145.01</v>
          </cell>
          <cell r="Z15">
            <v>146.57</v>
          </cell>
          <cell r="AA15">
            <v>145.99</v>
          </cell>
          <cell r="AB15">
            <v>3809.8500000000004</v>
          </cell>
        </row>
        <row r="16">
          <cell r="B16" t="str">
            <v>G3QUI2GN</v>
          </cell>
          <cell r="C16" t="str">
            <v>QUISQUEYA 2 GN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B17" t="str">
            <v>G3JCOCO1</v>
          </cell>
          <cell r="C17" t="str">
            <v>JUANCHO LOS COCOS</v>
          </cell>
          <cell r="D17">
            <v>14</v>
          </cell>
          <cell r="E17">
            <v>14.84</v>
          </cell>
          <cell r="F17">
            <v>12.41</v>
          </cell>
          <cell r="G17">
            <v>10.56</v>
          </cell>
          <cell r="H17">
            <v>8.15</v>
          </cell>
          <cell r="I17">
            <v>7.12</v>
          </cell>
          <cell r="J17">
            <v>4.6500000000000004</v>
          </cell>
          <cell r="K17">
            <v>1.98</v>
          </cell>
          <cell r="L17">
            <v>2.54</v>
          </cell>
          <cell r="M17">
            <v>6.62</v>
          </cell>
          <cell r="N17">
            <v>6.42</v>
          </cell>
          <cell r="O17">
            <v>10.84</v>
          </cell>
          <cell r="P17">
            <v>13.75</v>
          </cell>
          <cell r="Q17">
            <v>13.13</v>
          </cell>
          <cell r="R17">
            <v>12.78</v>
          </cell>
          <cell r="S17">
            <v>11.23</v>
          </cell>
          <cell r="T17">
            <v>7.89</v>
          </cell>
          <cell r="U17">
            <v>4.8499999999999996</v>
          </cell>
          <cell r="V17">
            <v>2.78</v>
          </cell>
          <cell r="W17">
            <v>1.65</v>
          </cell>
          <cell r="X17">
            <v>3.61</v>
          </cell>
          <cell r="Y17">
            <v>13.44</v>
          </cell>
          <cell r="Z17">
            <v>16.82</v>
          </cell>
          <cell r="AA17">
            <v>18.13</v>
          </cell>
          <cell r="AB17">
            <v>220.19</v>
          </cell>
        </row>
        <row r="18">
          <cell r="B18" t="str">
            <v>G3LCOCO2</v>
          </cell>
          <cell r="C18" t="str">
            <v>LOS COCOS 2</v>
          </cell>
          <cell r="D18">
            <v>41</v>
          </cell>
          <cell r="E18">
            <v>43.02</v>
          </cell>
          <cell r="F18">
            <v>39.049999999999997</v>
          </cell>
          <cell r="G18">
            <v>37.14</v>
          </cell>
          <cell r="H18">
            <v>32.01</v>
          </cell>
          <cell r="I18">
            <v>34.01</v>
          </cell>
          <cell r="J18">
            <v>24.66</v>
          </cell>
          <cell r="K18">
            <v>7.56</v>
          </cell>
          <cell r="L18">
            <v>12.63</v>
          </cell>
          <cell r="M18">
            <v>17.91</v>
          </cell>
          <cell r="N18">
            <v>20.11</v>
          </cell>
          <cell r="O18">
            <v>32.58</v>
          </cell>
          <cell r="P18">
            <v>39.67</v>
          </cell>
          <cell r="Q18">
            <v>37.630000000000003</v>
          </cell>
          <cell r="R18">
            <v>32.9</v>
          </cell>
          <cell r="S18">
            <v>27.76</v>
          </cell>
          <cell r="T18">
            <v>20.52</v>
          </cell>
          <cell r="U18">
            <v>13.07</v>
          </cell>
          <cell r="V18">
            <v>7.55</v>
          </cell>
          <cell r="W18">
            <v>6.8</v>
          </cell>
          <cell r="X18">
            <v>16.010000000000002</v>
          </cell>
          <cell r="Y18">
            <v>39.700000000000003</v>
          </cell>
          <cell r="Z18">
            <v>45.28</v>
          </cell>
          <cell r="AA18">
            <v>46.45</v>
          </cell>
          <cell r="AB18">
            <v>675.02</v>
          </cell>
        </row>
        <row r="19">
          <cell r="B19" t="str">
            <v>G3QCABRE</v>
          </cell>
          <cell r="C19" t="str">
            <v>QUILVIO CABRERA</v>
          </cell>
          <cell r="D19">
            <v>3.41</v>
          </cell>
          <cell r="E19">
            <v>2.99</v>
          </cell>
          <cell r="F19">
            <v>2.31</v>
          </cell>
          <cell r="G19">
            <v>1.36</v>
          </cell>
          <cell r="H19">
            <v>1.07</v>
          </cell>
          <cell r="I19">
            <v>0.63</v>
          </cell>
          <cell r="J19">
            <v>0.41</v>
          </cell>
          <cell r="K19">
            <v>0.12</v>
          </cell>
          <cell r="L19">
            <v>0.35</v>
          </cell>
          <cell r="M19">
            <v>1.27</v>
          </cell>
          <cell r="N19">
            <v>1.51</v>
          </cell>
          <cell r="O19">
            <v>2.34</v>
          </cell>
          <cell r="P19">
            <v>2.69</v>
          </cell>
          <cell r="Q19">
            <v>2.4500000000000002</v>
          </cell>
          <cell r="R19">
            <v>2.63</v>
          </cell>
          <cell r="S19">
            <v>2.57</v>
          </cell>
          <cell r="T19">
            <v>1.68</v>
          </cell>
          <cell r="U19">
            <v>0.82</v>
          </cell>
          <cell r="V19">
            <v>0.46</v>
          </cell>
          <cell r="W19">
            <v>0.12</v>
          </cell>
          <cell r="X19">
            <v>0.56000000000000005</v>
          </cell>
          <cell r="Y19">
            <v>3.3</v>
          </cell>
          <cell r="Z19">
            <v>3.93</v>
          </cell>
          <cell r="AA19">
            <v>4.09</v>
          </cell>
          <cell r="AB19">
            <v>43.069999999999993</v>
          </cell>
        </row>
        <row r="20">
          <cell r="B20" t="str">
            <v>G3PELARI</v>
          </cell>
          <cell r="C20" t="str">
            <v>PARQUE EOLICO LARIMAR</v>
          </cell>
          <cell r="D20">
            <v>42.15</v>
          </cell>
          <cell r="E20">
            <v>43.29</v>
          </cell>
          <cell r="F20">
            <v>40.270000000000003</v>
          </cell>
          <cell r="G20">
            <v>38.049999999999997</v>
          </cell>
          <cell r="H20">
            <v>31.73</v>
          </cell>
          <cell r="I20">
            <v>25.2</v>
          </cell>
          <cell r="J20">
            <v>25.02</v>
          </cell>
          <cell r="K20">
            <v>18.8</v>
          </cell>
          <cell r="L20">
            <v>23.87</v>
          </cell>
          <cell r="M20">
            <v>27.03</v>
          </cell>
          <cell r="N20">
            <v>30.64</v>
          </cell>
          <cell r="O20">
            <v>41.46</v>
          </cell>
          <cell r="P20">
            <v>44.29</v>
          </cell>
          <cell r="Q20">
            <v>41.33</v>
          </cell>
          <cell r="R20">
            <v>35.51</v>
          </cell>
          <cell r="S20">
            <v>29.53</v>
          </cell>
          <cell r="T20">
            <v>24.74</v>
          </cell>
          <cell r="U20">
            <v>16.36</v>
          </cell>
          <cell r="V20">
            <v>13.02</v>
          </cell>
          <cell r="W20">
            <v>15.01</v>
          </cell>
          <cell r="X20">
            <v>17.510000000000002</v>
          </cell>
          <cell r="Y20">
            <v>36.28</v>
          </cell>
          <cell r="Z20">
            <v>45.61</v>
          </cell>
          <cell r="AA20">
            <v>45.73</v>
          </cell>
          <cell r="AB20">
            <v>752.43</v>
          </cell>
        </row>
        <row r="21">
          <cell r="B21" t="str">
            <v>G3PELAR2</v>
          </cell>
          <cell r="C21" t="str">
            <v>PARQUE EOLICO LARIMAR 2</v>
          </cell>
          <cell r="D21">
            <v>37.86</v>
          </cell>
          <cell r="E21">
            <v>37.5</v>
          </cell>
          <cell r="F21">
            <v>34.19</v>
          </cell>
          <cell r="G21">
            <v>31</v>
          </cell>
          <cell r="H21">
            <v>29.68</v>
          </cell>
          <cell r="I21">
            <v>27.86</v>
          </cell>
          <cell r="J21">
            <v>19.77</v>
          </cell>
          <cell r="K21">
            <v>10.77</v>
          </cell>
          <cell r="L21">
            <v>14.88</v>
          </cell>
          <cell r="M21">
            <v>16.59</v>
          </cell>
          <cell r="N21">
            <v>17.04</v>
          </cell>
          <cell r="O21">
            <v>30.06</v>
          </cell>
          <cell r="P21">
            <v>33.9</v>
          </cell>
          <cell r="Q21">
            <v>35.39</v>
          </cell>
          <cell r="R21">
            <v>30.04</v>
          </cell>
          <cell r="S21">
            <v>23.11</v>
          </cell>
          <cell r="T21">
            <v>16.89</v>
          </cell>
          <cell r="U21">
            <v>10.47</v>
          </cell>
          <cell r="V21">
            <v>11.07</v>
          </cell>
          <cell r="W21">
            <v>12.94</v>
          </cell>
          <cell r="X21">
            <v>16.93</v>
          </cell>
          <cell r="Y21">
            <v>35.96</v>
          </cell>
          <cell r="Z21">
            <v>37.700000000000003</v>
          </cell>
          <cell r="AA21">
            <v>39.97</v>
          </cell>
          <cell r="AB21">
            <v>611.57000000000016</v>
          </cell>
        </row>
        <row r="22">
          <cell r="B22" t="str">
            <v>G3PSGIRA</v>
          </cell>
          <cell r="C22" t="str">
            <v>PARQUE SOLAR GIRASOL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4.8</v>
          </cell>
          <cell r="L22">
            <v>47.96</v>
          </cell>
          <cell r="M22">
            <v>71.92</v>
          </cell>
          <cell r="N22">
            <v>60.98</v>
          </cell>
          <cell r="O22">
            <v>75.25</v>
          </cell>
          <cell r="P22">
            <v>79.400000000000006</v>
          </cell>
          <cell r="Q22">
            <v>77.42</v>
          </cell>
          <cell r="R22">
            <v>79.62</v>
          </cell>
          <cell r="S22">
            <v>69.930000000000007</v>
          </cell>
          <cell r="T22">
            <v>47.8</v>
          </cell>
          <cell r="U22">
            <v>12.21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627.29</v>
          </cell>
        </row>
        <row r="28">
          <cell r="C28" t="str">
            <v>SUB-TOTAL:</v>
          </cell>
          <cell r="D28">
            <v>297.58</v>
          </cell>
          <cell r="E28">
            <v>278.55</v>
          </cell>
          <cell r="F28">
            <v>292.89</v>
          </cell>
          <cell r="G28">
            <v>295.07000000000005</v>
          </cell>
          <cell r="H28">
            <v>261.97999999999996</v>
          </cell>
          <cell r="I28">
            <v>255.52999999999997</v>
          </cell>
          <cell r="J28">
            <v>266.57</v>
          </cell>
          <cell r="K28">
            <v>242.77000000000004</v>
          </cell>
          <cell r="L28">
            <v>279.79999999999995</v>
          </cell>
          <cell r="M28">
            <v>289.59000000000003</v>
          </cell>
          <cell r="N28">
            <v>293.83999999999992</v>
          </cell>
          <cell r="O28">
            <v>327.13</v>
          </cell>
          <cell r="P28">
            <v>345.70000000000005</v>
          </cell>
          <cell r="Q28">
            <v>356.78999999999996</v>
          </cell>
          <cell r="R28">
            <v>367.72</v>
          </cell>
          <cell r="S28">
            <v>322.79999999999995</v>
          </cell>
          <cell r="T28">
            <v>283.28000000000003</v>
          </cell>
          <cell r="U28">
            <v>219.8</v>
          </cell>
          <cell r="V28">
            <v>210.87000000000003</v>
          </cell>
          <cell r="W28">
            <v>211.93</v>
          </cell>
          <cell r="X28">
            <v>225.75000000000003</v>
          </cell>
          <cell r="Y28">
            <v>273.69</v>
          </cell>
          <cell r="Z28">
            <v>295.90999999999997</v>
          </cell>
          <cell r="AA28">
            <v>300.36</v>
          </cell>
          <cell r="AB28">
            <v>6795.9000000000005</v>
          </cell>
        </row>
        <row r="30">
          <cell r="B30" t="str">
            <v>G1EGEISA</v>
          </cell>
          <cell r="C30" t="str">
            <v>EMPRESA GENERADORA DE ELECTRICIDAD ITABO, S.A.</v>
          </cell>
        </row>
        <row r="32">
          <cell r="B32" t="str">
            <v>G3ITABO1</v>
          </cell>
          <cell r="C32" t="str">
            <v>ITABO 1</v>
          </cell>
          <cell r="D32">
            <v>100.44</v>
          </cell>
          <cell r="E32">
            <v>100.17</v>
          </cell>
          <cell r="F32">
            <v>98.84</v>
          </cell>
          <cell r="G32">
            <v>100.29</v>
          </cell>
          <cell r="H32">
            <v>100.15</v>
          </cell>
          <cell r="I32">
            <v>100.82</v>
          </cell>
          <cell r="J32">
            <v>100.96</v>
          </cell>
          <cell r="K32">
            <v>105.41</v>
          </cell>
          <cell r="L32">
            <v>122.68</v>
          </cell>
          <cell r="M32">
            <v>123.2</v>
          </cell>
          <cell r="N32">
            <v>122.44</v>
          </cell>
          <cell r="O32">
            <v>104.9</v>
          </cell>
          <cell r="P32">
            <v>102.59</v>
          </cell>
          <cell r="Q32">
            <v>102.21</v>
          </cell>
          <cell r="R32">
            <v>109.32</v>
          </cell>
          <cell r="S32">
            <v>123.35</v>
          </cell>
          <cell r="T32">
            <v>121.61</v>
          </cell>
          <cell r="U32">
            <v>106.16</v>
          </cell>
          <cell r="V32">
            <v>124.02</v>
          </cell>
          <cell r="W32">
            <v>124.02</v>
          </cell>
          <cell r="X32">
            <v>123.67</v>
          </cell>
          <cell r="Y32">
            <v>104.02</v>
          </cell>
          <cell r="Z32">
            <v>102.13</v>
          </cell>
          <cell r="AA32">
            <v>101.02</v>
          </cell>
          <cell r="AB32">
            <v>2624.42</v>
          </cell>
        </row>
        <row r="33">
          <cell r="B33" t="str">
            <v>G3ITABO2</v>
          </cell>
          <cell r="C33" t="str">
            <v>ITABO 2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B34" t="str">
            <v>G3SLORE1</v>
          </cell>
          <cell r="C34" t="str">
            <v>SAN LORENZO 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C36" t="str">
            <v>SUB-TOTAL:</v>
          </cell>
          <cell r="D36">
            <v>100.44</v>
          </cell>
          <cell r="E36">
            <v>100.17</v>
          </cell>
          <cell r="F36">
            <v>98.84</v>
          </cell>
          <cell r="G36">
            <v>100.29</v>
          </cell>
          <cell r="H36">
            <v>100.15</v>
          </cell>
          <cell r="I36">
            <v>100.82</v>
          </cell>
          <cell r="J36">
            <v>100.96</v>
          </cell>
          <cell r="K36">
            <v>105.41</v>
          </cell>
          <cell r="L36">
            <v>122.68</v>
          </cell>
          <cell r="M36">
            <v>123.2</v>
          </cell>
          <cell r="N36">
            <v>122.44</v>
          </cell>
          <cell r="O36">
            <v>104.9</v>
          </cell>
          <cell r="P36">
            <v>102.59</v>
          </cell>
          <cell r="Q36">
            <v>102.21</v>
          </cell>
          <cell r="R36">
            <v>109.32</v>
          </cell>
          <cell r="S36">
            <v>123.35</v>
          </cell>
          <cell r="T36">
            <v>121.61</v>
          </cell>
          <cell r="U36">
            <v>106.16</v>
          </cell>
          <cell r="V36">
            <v>124.02</v>
          </cell>
          <cell r="W36">
            <v>124.02</v>
          </cell>
          <cell r="X36">
            <v>123.67</v>
          </cell>
          <cell r="Y36">
            <v>104.02</v>
          </cell>
          <cell r="Z36">
            <v>102.13</v>
          </cell>
          <cell r="AA36">
            <v>101.02</v>
          </cell>
          <cell r="AB36">
            <v>2624.42</v>
          </cell>
        </row>
        <row r="38">
          <cell r="B38" t="str">
            <v>G1EGHIDR</v>
          </cell>
          <cell r="C38" t="str">
            <v>EMPRESA DE GENERACION HIDROELECTRICA</v>
          </cell>
        </row>
        <row r="40">
          <cell r="B40" t="str">
            <v>G3TAVER1</v>
          </cell>
          <cell r="C40" t="str">
            <v>TAVERA 1</v>
          </cell>
          <cell r="D40">
            <v>43.48</v>
          </cell>
          <cell r="E40">
            <v>42.99</v>
          </cell>
          <cell r="F40">
            <v>14.68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101.15</v>
          </cell>
        </row>
        <row r="41">
          <cell r="B41" t="str">
            <v>G3TAVER2</v>
          </cell>
          <cell r="C41" t="str">
            <v>TAVERA 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40.46</v>
          </cell>
          <cell r="V41">
            <v>41.18</v>
          </cell>
          <cell r="W41">
            <v>39.549999999999997</v>
          </cell>
          <cell r="X41">
            <v>39.54</v>
          </cell>
          <cell r="Y41">
            <v>39.5</v>
          </cell>
          <cell r="Z41">
            <v>39.520000000000003</v>
          </cell>
          <cell r="AA41">
            <v>39.21</v>
          </cell>
          <cell r="AB41">
            <v>278.95999999999998</v>
          </cell>
        </row>
        <row r="42">
          <cell r="B42" t="str">
            <v>G3JIGUE1</v>
          </cell>
          <cell r="C42" t="str">
            <v>JIGUEY 1</v>
          </cell>
          <cell r="D42">
            <v>44.27</v>
          </cell>
          <cell r="E42">
            <v>44.26</v>
          </cell>
          <cell r="F42">
            <v>3.99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4.2699999999999996</v>
          </cell>
          <cell r="U42">
            <v>43.02</v>
          </cell>
          <cell r="V42">
            <v>43.28</v>
          </cell>
          <cell r="W42">
            <v>43.08</v>
          </cell>
          <cell r="X42">
            <v>43.13</v>
          </cell>
          <cell r="Y42">
            <v>43.13</v>
          </cell>
          <cell r="Z42">
            <v>43.12</v>
          </cell>
          <cell r="AA42">
            <v>43.12</v>
          </cell>
          <cell r="AB42">
            <v>398.67</v>
          </cell>
        </row>
        <row r="43">
          <cell r="B43" t="str">
            <v>G3JIGUE2</v>
          </cell>
          <cell r="C43" t="str">
            <v>JIGUEY 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B44" t="str">
            <v>G3AGUAC1</v>
          </cell>
          <cell r="C44" t="str">
            <v>AGUACATE 1</v>
          </cell>
          <cell r="D44">
            <v>25.7</v>
          </cell>
          <cell r="E44">
            <v>25.7</v>
          </cell>
          <cell r="F44">
            <v>25.58</v>
          </cell>
          <cell r="G44">
            <v>25.7</v>
          </cell>
          <cell r="H44">
            <v>25.69</v>
          </cell>
          <cell r="I44">
            <v>25.69</v>
          </cell>
          <cell r="J44">
            <v>25.69</v>
          </cell>
          <cell r="K44">
            <v>19.82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199.57</v>
          </cell>
        </row>
        <row r="45">
          <cell r="B45" t="str">
            <v>G3AGUAC2</v>
          </cell>
          <cell r="C45" t="str">
            <v>AGUACATE 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24.08</v>
          </cell>
          <cell r="S45">
            <v>26.77</v>
          </cell>
          <cell r="T45">
            <v>26.34</v>
          </cell>
          <cell r="U45">
            <v>20.2</v>
          </cell>
          <cell r="V45">
            <v>27.17</v>
          </cell>
          <cell r="W45">
            <v>27.16</v>
          </cell>
          <cell r="X45">
            <v>27.24</v>
          </cell>
          <cell r="Y45">
            <v>27.3</v>
          </cell>
          <cell r="Z45">
            <v>27.34</v>
          </cell>
          <cell r="AA45">
            <v>27.38</v>
          </cell>
          <cell r="AB45">
            <v>260.98</v>
          </cell>
        </row>
        <row r="46">
          <cell r="B46" t="str">
            <v>G3VALDE1</v>
          </cell>
          <cell r="C46" t="str">
            <v>VALDESIA 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B47" t="str">
            <v>G3VALDE2</v>
          </cell>
          <cell r="C47" t="str">
            <v>VALDESIA 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11.38</v>
          </cell>
          <cell r="W47">
            <v>21.16</v>
          </cell>
          <cell r="X47">
            <v>21.17</v>
          </cell>
          <cell r="Y47">
            <v>21.18</v>
          </cell>
          <cell r="Z47">
            <v>21.19</v>
          </cell>
          <cell r="AA47">
            <v>0.45</v>
          </cell>
          <cell r="AB47">
            <v>96.53</v>
          </cell>
        </row>
        <row r="48">
          <cell r="B48" t="str">
            <v>G3RBLAN1</v>
          </cell>
          <cell r="C48" t="str">
            <v>RIO BLANCO 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B49" t="str">
            <v>G3RBLAN2</v>
          </cell>
          <cell r="C49" t="str">
            <v>RIO BLANCO 2</v>
          </cell>
          <cell r="D49">
            <v>11.95</v>
          </cell>
          <cell r="E49">
            <v>11.89</v>
          </cell>
          <cell r="F49">
            <v>11.94</v>
          </cell>
          <cell r="G49">
            <v>11.97</v>
          </cell>
          <cell r="H49">
            <v>11.93</v>
          </cell>
          <cell r="I49">
            <v>11.93</v>
          </cell>
          <cell r="J49">
            <v>12.04</v>
          </cell>
          <cell r="K49">
            <v>12.03</v>
          </cell>
          <cell r="L49">
            <v>11.98</v>
          </cell>
          <cell r="M49">
            <v>11.93</v>
          </cell>
          <cell r="N49">
            <v>11.97</v>
          </cell>
          <cell r="O49">
            <v>11.93</v>
          </cell>
          <cell r="P49">
            <v>11.91</v>
          </cell>
          <cell r="Q49">
            <v>11.93</v>
          </cell>
          <cell r="R49">
            <v>12</v>
          </cell>
          <cell r="S49">
            <v>11.95</v>
          </cell>
          <cell r="T49">
            <v>11.99</v>
          </cell>
          <cell r="U49">
            <v>12.01</v>
          </cell>
          <cell r="V49">
            <v>12.01</v>
          </cell>
          <cell r="W49">
            <v>11.83</v>
          </cell>
          <cell r="X49">
            <v>11.85</v>
          </cell>
          <cell r="Y49">
            <v>11.86</v>
          </cell>
          <cell r="Z49">
            <v>11.87</v>
          </cell>
          <cell r="AA49">
            <v>11.85</v>
          </cell>
          <cell r="AB49">
            <v>286.55</v>
          </cell>
        </row>
        <row r="50">
          <cell r="B50" t="str">
            <v>G3MONCI1</v>
          </cell>
          <cell r="C50" t="str">
            <v>MONCION 1</v>
          </cell>
          <cell r="D50">
            <v>21.53</v>
          </cell>
          <cell r="E50">
            <v>21.54</v>
          </cell>
          <cell r="F50">
            <v>21.43</v>
          </cell>
          <cell r="G50">
            <v>21.54</v>
          </cell>
          <cell r="H50">
            <v>21.53</v>
          </cell>
          <cell r="I50">
            <v>21.53</v>
          </cell>
          <cell r="J50">
            <v>21.55</v>
          </cell>
          <cell r="K50">
            <v>21.56</v>
          </cell>
          <cell r="L50">
            <v>9.09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181.3</v>
          </cell>
        </row>
        <row r="51">
          <cell r="B51" t="str">
            <v>G3MONCI2</v>
          </cell>
          <cell r="C51" t="str">
            <v>MONCION 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10.52</v>
          </cell>
          <cell r="T51">
            <v>21.67</v>
          </cell>
          <cell r="U51">
            <v>21.65</v>
          </cell>
          <cell r="V51">
            <v>21.66</v>
          </cell>
          <cell r="W51">
            <v>21.52</v>
          </cell>
          <cell r="X51">
            <v>21.6</v>
          </cell>
          <cell r="Y51">
            <v>21.6</v>
          </cell>
          <cell r="Z51">
            <v>21.61</v>
          </cell>
          <cell r="AA51">
            <v>21.62</v>
          </cell>
          <cell r="AB51">
            <v>183.45</v>
          </cell>
        </row>
        <row r="52">
          <cell r="B52" t="str">
            <v>G3LANGOS</v>
          </cell>
          <cell r="C52" t="str">
            <v>LOPEZ ANGOSTURA</v>
          </cell>
          <cell r="D52">
            <v>5.9</v>
          </cell>
          <cell r="E52">
            <v>5.93</v>
          </cell>
          <cell r="F52">
            <v>5.93</v>
          </cell>
          <cell r="G52">
            <v>5.92</v>
          </cell>
          <cell r="H52">
            <v>5.88</v>
          </cell>
          <cell r="I52">
            <v>5.85</v>
          </cell>
          <cell r="J52">
            <v>5.83</v>
          </cell>
          <cell r="K52">
            <v>5.79</v>
          </cell>
          <cell r="L52">
            <v>5.77</v>
          </cell>
          <cell r="M52">
            <v>5.74</v>
          </cell>
          <cell r="N52">
            <v>5.71</v>
          </cell>
          <cell r="O52">
            <v>5.68</v>
          </cell>
          <cell r="P52">
            <v>5.65</v>
          </cell>
          <cell r="Q52">
            <v>5.61</v>
          </cell>
          <cell r="R52">
            <v>5.9</v>
          </cell>
          <cell r="S52">
            <v>5.88</v>
          </cell>
          <cell r="T52">
            <v>5.85</v>
          </cell>
          <cell r="U52">
            <v>5.84</v>
          </cell>
          <cell r="V52">
            <v>5.81</v>
          </cell>
          <cell r="W52">
            <v>5.8</v>
          </cell>
          <cell r="X52">
            <v>5.68</v>
          </cell>
          <cell r="Y52">
            <v>5.8</v>
          </cell>
          <cell r="Z52">
            <v>5.85</v>
          </cell>
          <cell r="AA52">
            <v>5.88</v>
          </cell>
          <cell r="AB52">
            <v>139.48000000000002</v>
          </cell>
        </row>
        <row r="53">
          <cell r="B53" t="str">
            <v>G3CEMON1</v>
          </cell>
          <cell r="C53" t="str">
            <v>CONTRA EMBALSE MONCION 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G3CEMON2</v>
          </cell>
          <cell r="C54" t="str">
            <v>CONTRA EMBALSE MONCION 2</v>
          </cell>
          <cell r="D54">
            <v>1.3</v>
          </cell>
          <cell r="E54">
            <v>1.3</v>
          </cell>
          <cell r="F54">
            <v>1.3</v>
          </cell>
          <cell r="G54">
            <v>1.3</v>
          </cell>
          <cell r="H54">
            <v>1.3</v>
          </cell>
          <cell r="I54">
            <v>1.3</v>
          </cell>
          <cell r="J54">
            <v>1.3</v>
          </cell>
          <cell r="K54">
            <v>1.3</v>
          </cell>
          <cell r="L54">
            <v>1.3</v>
          </cell>
          <cell r="M54">
            <v>1.3</v>
          </cell>
          <cell r="N54">
            <v>1.3</v>
          </cell>
          <cell r="O54">
            <v>1.3</v>
          </cell>
          <cell r="P54">
            <v>1.3</v>
          </cell>
          <cell r="Q54">
            <v>1.3</v>
          </cell>
          <cell r="R54">
            <v>1.3</v>
          </cell>
          <cell r="S54">
            <v>1.3</v>
          </cell>
          <cell r="T54">
            <v>1.3</v>
          </cell>
          <cell r="U54">
            <v>1.3</v>
          </cell>
          <cell r="V54">
            <v>1.3</v>
          </cell>
          <cell r="W54">
            <v>1.3</v>
          </cell>
          <cell r="X54">
            <v>1.3</v>
          </cell>
          <cell r="Y54">
            <v>1.3</v>
          </cell>
          <cell r="Z54">
            <v>1.3</v>
          </cell>
          <cell r="AA54">
            <v>1.3</v>
          </cell>
          <cell r="AB54">
            <v>31.20000000000001</v>
          </cell>
        </row>
        <row r="55">
          <cell r="B55" t="str">
            <v>G3BAIGU1</v>
          </cell>
          <cell r="C55" t="str">
            <v>BAIGUAQUE 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0.2</v>
          </cell>
          <cell r="K55">
            <v>0.2</v>
          </cell>
          <cell r="L55">
            <v>0.2</v>
          </cell>
          <cell r="M55">
            <v>0.2</v>
          </cell>
          <cell r="N55">
            <v>0.2</v>
          </cell>
          <cell r="O55">
            <v>0.2</v>
          </cell>
          <cell r="P55">
            <v>0.2</v>
          </cell>
          <cell r="Q55">
            <v>0.2</v>
          </cell>
          <cell r="R55">
            <v>0.2</v>
          </cell>
          <cell r="S55">
            <v>0.2</v>
          </cell>
          <cell r="T55">
            <v>0.2</v>
          </cell>
          <cell r="U55">
            <v>0.2</v>
          </cell>
          <cell r="V55">
            <v>0.2</v>
          </cell>
          <cell r="W55">
            <v>0.2</v>
          </cell>
          <cell r="X55">
            <v>0.2</v>
          </cell>
          <cell r="Y55">
            <v>0.2</v>
          </cell>
          <cell r="Z55">
            <v>0.2</v>
          </cell>
          <cell r="AA55">
            <v>0.2</v>
          </cell>
          <cell r="AB55">
            <v>3.600000000000001</v>
          </cell>
        </row>
        <row r="56">
          <cell r="B56" t="str">
            <v>G3BAIGU2</v>
          </cell>
          <cell r="C56" t="str">
            <v>BAIGUAQUE 2</v>
          </cell>
          <cell r="D56">
            <v>0.2</v>
          </cell>
          <cell r="E56">
            <v>0.2</v>
          </cell>
          <cell r="F56">
            <v>0.2</v>
          </cell>
          <cell r="G56">
            <v>0.2</v>
          </cell>
          <cell r="H56">
            <v>0.2</v>
          </cell>
          <cell r="I56">
            <v>0.2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1.2</v>
          </cell>
        </row>
        <row r="57">
          <cell r="B57" t="str">
            <v>G3RINCON</v>
          </cell>
          <cell r="C57" t="str">
            <v>RINCON</v>
          </cell>
          <cell r="D57">
            <v>0.5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4.21</v>
          </cell>
          <cell r="N57">
            <v>8.83</v>
          </cell>
          <cell r="O57">
            <v>8.82</v>
          </cell>
          <cell r="P57">
            <v>8.82</v>
          </cell>
          <cell r="Q57">
            <v>8.82</v>
          </cell>
          <cell r="R57">
            <v>0.14000000000000001</v>
          </cell>
          <cell r="S57">
            <v>0</v>
          </cell>
          <cell r="T57">
            <v>0</v>
          </cell>
          <cell r="U57">
            <v>0</v>
          </cell>
          <cell r="V57">
            <v>7.89</v>
          </cell>
          <cell r="W57">
            <v>8.8000000000000007</v>
          </cell>
          <cell r="X57">
            <v>8.82</v>
          </cell>
          <cell r="Y57">
            <v>8.82</v>
          </cell>
          <cell r="Z57">
            <v>8.82</v>
          </cell>
          <cell r="AA57">
            <v>8.82</v>
          </cell>
          <cell r="AB57">
            <v>92.109999999999985</v>
          </cell>
        </row>
        <row r="58">
          <cell r="B58" t="str">
            <v>G3HATILL</v>
          </cell>
          <cell r="C58" t="str">
            <v>HATILLO</v>
          </cell>
          <cell r="D58">
            <v>7.12</v>
          </cell>
          <cell r="E58">
            <v>7.11</v>
          </cell>
          <cell r="F58">
            <v>7.11</v>
          </cell>
          <cell r="G58">
            <v>7.13</v>
          </cell>
          <cell r="H58">
            <v>7.12</v>
          </cell>
          <cell r="I58">
            <v>7.12</v>
          </cell>
          <cell r="J58">
            <v>7.12</v>
          </cell>
          <cell r="K58">
            <v>7.12</v>
          </cell>
          <cell r="L58">
            <v>7.11</v>
          </cell>
          <cell r="M58">
            <v>7.1</v>
          </cell>
          <cell r="N58">
            <v>7.1</v>
          </cell>
          <cell r="O58">
            <v>7.09</v>
          </cell>
          <cell r="P58">
            <v>7.09</v>
          </cell>
          <cell r="Q58">
            <v>7.09</v>
          </cell>
          <cell r="R58">
            <v>7.1</v>
          </cell>
          <cell r="S58">
            <v>7.1</v>
          </cell>
          <cell r="T58">
            <v>7.11</v>
          </cell>
          <cell r="U58">
            <v>7.11</v>
          </cell>
          <cell r="V58">
            <v>7.11</v>
          </cell>
          <cell r="W58">
            <v>7.08</v>
          </cell>
          <cell r="X58">
            <v>7.09</v>
          </cell>
          <cell r="Y58">
            <v>7.09</v>
          </cell>
          <cell r="Z58">
            <v>7.09</v>
          </cell>
          <cell r="AA58">
            <v>7.09</v>
          </cell>
          <cell r="AB58">
            <v>170.5</v>
          </cell>
        </row>
        <row r="59">
          <cell r="B59" t="str">
            <v>G3HATIL2</v>
          </cell>
          <cell r="C59" t="str">
            <v>HATILLO 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G3JIMENO</v>
          </cell>
          <cell r="C60" t="str">
            <v>JIMENOA</v>
          </cell>
          <cell r="D60">
            <v>6.05</v>
          </cell>
          <cell r="E60">
            <v>5.46</v>
          </cell>
          <cell r="F60">
            <v>5.48</v>
          </cell>
          <cell r="G60">
            <v>5.51</v>
          </cell>
          <cell r="H60">
            <v>5.48</v>
          </cell>
          <cell r="I60">
            <v>5.49</v>
          </cell>
          <cell r="J60">
            <v>5.57</v>
          </cell>
          <cell r="K60">
            <v>5.57</v>
          </cell>
          <cell r="L60">
            <v>5.53</v>
          </cell>
          <cell r="M60">
            <v>5.5</v>
          </cell>
          <cell r="N60">
            <v>5.49</v>
          </cell>
          <cell r="O60">
            <v>5.46</v>
          </cell>
          <cell r="P60">
            <v>5.47</v>
          </cell>
          <cell r="Q60">
            <v>5.48</v>
          </cell>
          <cell r="R60">
            <v>5.51</v>
          </cell>
          <cell r="S60">
            <v>5.49</v>
          </cell>
          <cell r="T60">
            <v>5.53</v>
          </cell>
          <cell r="U60">
            <v>5.55</v>
          </cell>
          <cell r="V60">
            <v>5.55</v>
          </cell>
          <cell r="W60">
            <v>6.83</v>
          </cell>
          <cell r="X60">
            <v>6.95</v>
          </cell>
          <cell r="Y60">
            <v>6.95</v>
          </cell>
          <cell r="Z60">
            <v>6.96</v>
          </cell>
          <cell r="AA60">
            <v>6.61</v>
          </cell>
          <cell r="AB60">
            <v>139.47000000000003</v>
          </cell>
        </row>
        <row r="61">
          <cell r="B61" t="str">
            <v>G3ESALTO</v>
          </cell>
          <cell r="C61" t="str">
            <v>EL SALTO</v>
          </cell>
          <cell r="D61">
            <v>0.2</v>
          </cell>
          <cell r="E61">
            <v>0.2</v>
          </cell>
          <cell r="F61">
            <v>0.2</v>
          </cell>
          <cell r="G61">
            <v>0.2</v>
          </cell>
          <cell r="H61">
            <v>0.2</v>
          </cell>
          <cell r="I61">
            <v>0.2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0.5</v>
          </cell>
          <cell r="S61">
            <v>0.5</v>
          </cell>
          <cell r="T61">
            <v>0.5</v>
          </cell>
          <cell r="U61">
            <v>0.5</v>
          </cell>
          <cell r="V61">
            <v>0.5</v>
          </cell>
          <cell r="W61">
            <v>0.5</v>
          </cell>
          <cell r="X61">
            <v>0.5</v>
          </cell>
          <cell r="Y61">
            <v>0.5</v>
          </cell>
          <cell r="Z61">
            <v>0.5</v>
          </cell>
          <cell r="AA61">
            <v>0.5</v>
          </cell>
          <cell r="AB61">
            <v>6.2</v>
          </cell>
        </row>
        <row r="62">
          <cell r="B62" t="str">
            <v>G3NNAJAY</v>
          </cell>
          <cell r="C62" t="str">
            <v>NIZAO NAJAYO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G3LANONE</v>
          </cell>
          <cell r="C63" t="str">
            <v>LOS ANONES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B64" t="str">
            <v>G3SYEGUA</v>
          </cell>
          <cell r="C64" t="str">
            <v>SABANA YEGUA</v>
          </cell>
          <cell r="D64">
            <v>7.52</v>
          </cell>
          <cell r="E64">
            <v>7.52</v>
          </cell>
          <cell r="F64">
            <v>7.51</v>
          </cell>
          <cell r="G64">
            <v>7.51</v>
          </cell>
          <cell r="H64">
            <v>7.51</v>
          </cell>
          <cell r="I64">
            <v>7.51</v>
          </cell>
          <cell r="J64">
            <v>7.51</v>
          </cell>
          <cell r="K64">
            <v>7.51</v>
          </cell>
          <cell r="L64">
            <v>7.51</v>
          </cell>
          <cell r="M64">
            <v>7.51</v>
          </cell>
          <cell r="N64">
            <v>7.51</v>
          </cell>
          <cell r="O64">
            <v>7.5</v>
          </cell>
          <cell r="P64">
            <v>7.51</v>
          </cell>
          <cell r="Q64">
            <v>7.51</v>
          </cell>
          <cell r="R64">
            <v>7.51</v>
          </cell>
          <cell r="S64">
            <v>7.51</v>
          </cell>
          <cell r="T64">
            <v>7.51</v>
          </cell>
          <cell r="U64">
            <v>7.5</v>
          </cell>
          <cell r="V64">
            <v>7.5</v>
          </cell>
          <cell r="W64">
            <v>7.5</v>
          </cell>
          <cell r="X64">
            <v>7.5</v>
          </cell>
          <cell r="Y64">
            <v>7.5</v>
          </cell>
          <cell r="Z64">
            <v>7.5</v>
          </cell>
          <cell r="AA64">
            <v>7.5</v>
          </cell>
          <cell r="AB64">
            <v>180.18</v>
          </cell>
        </row>
        <row r="65">
          <cell r="B65" t="str">
            <v>G3SABANE</v>
          </cell>
          <cell r="C65" t="str">
            <v>SABANETA</v>
          </cell>
          <cell r="D65">
            <v>4.9800000000000004</v>
          </cell>
          <cell r="E65">
            <v>4.96</v>
          </cell>
          <cell r="F65">
            <v>4.9400000000000004</v>
          </cell>
          <cell r="G65">
            <v>4.95</v>
          </cell>
          <cell r="H65">
            <v>4.96</v>
          </cell>
          <cell r="I65">
            <v>4.95</v>
          </cell>
          <cell r="J65">
            <v>4.97</v>
          </cell>
          <cell r="K65">
            <v>4.9400000000000004</v>
          </cell>
          <cell r="L65">
            <v>4.95</v>
          </cell>
          <cell r="M65">
            <v>4.9800000000000004</v>
          </cell>
          <cell r="N65">
            <v>4.97</v>
          </cell>
          <cell r="O65">
            <v>4.9800000000000004</v>
          </cell>
          <cell r="P65">
            <v>5</v>
          </cell>
          <cell r="Q65">
            <v>5</v>
          </cell>
          <cell r="R65">
            <v>7.0000000000000007E-2</v>
          </cell>
          <cell r="S65">
            <v>0</v>
          </cell>
          <cell r="T65">
            <v>0</v>
          </cell>
          <cell r="U65">
            <v>0</v>
          </cell>
          <cell r="V65">
            <v>4.5999999999999996</v>
          </cell>
          <cell r="W65">
            <v>5.0999999999999996</v>
          </cell>
          <cell r="X65">
            <v>5.0999999999999996</v>
          </cell>
          <cell r="Y65">
            <v>5.07</v>
          </cell>
          <cell r="Z65">
            <v>5.07</v>
          </cell>
          <cell r="AA65">
            <v>5.0999999999999996</v>
          </cell>
          <cell r="AB65">
            <v>99.639999999999958</v>
          </cell>
        </row>
        <row r="66">
          <cell r="B66" t="str">
            <v>G3LDAMAS</v>
          </cell>
          <cell r="C66" t="str">
            <v>LAS DAMAS</v>
          </cell>
          <cell r="D66">
            <v>1.25</v>
          </cell>
          <cell r="E66">
            <v>1.1599999999999999</v>
          </cell>
          <cell r="F66">
            <v>1.1399999999999999</v>
          </cell>
          <cell r="G66">
            <v>1.1499999999999999</v>
          </cell>
          <cell r="H66">
            <v>1.1399999999999999</v>
          </cell>
          <cell r="I66">
            <v>1.17</v>
          </cell>
          <cell r="J66">
            <v>1.18</v>
          </cell>
          <cell r="K66">
            <v>1.22</v>
          </cell>
          <cell r="L66">
            <v>1.23</v>
          </cell>
          <cell r="M66">
            <v>1.19</v>
          </cell>
          <cell r="N66">
            <v>1.18</v>
          </cell>
          <cell r="O66">
            <v>1.1599999999999999</v>
          </cell>
          <cell r="P66">
            <v>1.1499999999999999</v>
          </cell>
          <cell r="Q66">
            <v>1.24</v>
          </cell>
          <cell r="R66">
            <v>1.23</v>
          </cell>
          <cell r="S66">
            <v>1.1100000000000001</v>
          </cell>
          <cell r="T66">
            <v>1.1200000000000001</v>
          </cell>
          <cell r="U66">
            <v>1.18</v>
          </cell>
          <cell r="V66">
            <v>1.17</v>
          </cell>
          <cell r="W66">
            <v>1.1599999999999999</v>
          </cell>
          <cell r="X66">
            <v>1.2</v>
          </cell>
          <cell r="Y66">
            <v>1.17</v>
          </cell>
          <cell r="Z66">
            <v>1.2</v>
          </cell>
          <cell r="AA66">
            <v>1.19</v>
          </cell>
          <cell r="AB66">
            <v>28.29</v>
          </cell>
        </row>
        <row r="67">
          <cell r="B67" t="str">
            <v>G3LTORO1</v>
          </cell>
          <cell r="C67" t="str">
            <v>LOS TOROS 1</v>
          </cell>
          <cell r="D67">
            <v>4.3</v>
          </cell>
          <cell r="E67">
            <v>4.3</v>
          </cell>
          <cell r="F67">
            <v>4.3</v>
          </cell>
          <cell r="G67">
            <v>4.3</v>
          </cell>
          <cell r="H67">
            <v>4.3</v>
          </cell>
          <cell r="I67">
            <v>4.3</v>
          </cell>
          <cell r="J67">
            <v>3.4</v>
          </cell>
          <cell r="K67">
            <v>3.4</v>
          </cell>
          <cell r="L67">
            <v>3.4</v>
          </cell>
          <cell r="M67">
            <v>3.4</v>
          </cell>
          <cell r="N67">
            <v>3.4</v>
          </cell>
          <cell r="O67">
            <v>3.4</v>
          </cell>
          <cell r="P67">
            <v>3.4</v>
          </cell>
          <cell r="Q67">
            <v>3.4</v>
          </cell>
          <cell r="R67">
            <v>3.4</v>
          </cell>
          <cell r="S67">
            <v>3.4</v>
          </cell>
          <cell r="T67">
            <v>3.4</v>
          </cell>
          <cell r="U67">
            <v>3.4</v>
          </cell>
          <cell r="V67">
            <v>3.4</v>
          </cell>
          <cell r="W67">
            <v>3.4</v>
          </cell>
          <cell r="X67">
            <v>3.4</v>
          </cell>
          <cell r="Y67">
            <v>3.4</v>
          </cell>
          <cell r="Z67">
            <v>3.4</v>
          </cell>
          <cell r="AA67">
            <v>3.4</v>
          </cell>
          <cell r="AB67">
            <v>87.000000000000028</v>
          </cell>
        </row>
        <row r="68">
          <cell r="B68" t="str">
            <v>G3LTORO2</v>
          </cell>
          <cell r="C68" t="str">
            <v>LOS TOROS 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Q68">
            <v>2</v>
          </cell>
          <cell r="R68">
            <v>2</v>
          </cell>
          <cell r="S68">
            <v>2</v>
          </cell>
          <cell r="T68">
            <v>2</v>
          </cell>
          <cell r="U68">
            <v>2</v>
          </cell>
          <cell r="V68">
            <v>2</v>
          </cell>
          <cell r="W68">
            <v>2</v>
          </cell>
          <cell r="X68">
            <v>2</v>
          </cell>
          <cell r="Y68">
            <v>2</v>
          </cell>
          <cell r="Z68">
            <v>2</v>
          </cell>
          <cell r="AA68">
            <v>2</v>
          </cell>
          <cell r="AB68">
            <v>36</v>
          </cell>
        </row>
        <row r="69">
          <cell r="B69" t="str">
            <v>G3AVARG1</v>
          </cell>
          <cell r="C69" t="str">
            <v>ANIANA VARGAS 1</v>
          </cell>
          <cell r="D69">
            <v>0.2</v>
          </cell>
          <cell r="E69">
            <v>0.2</v>
          </cell>
          <cell r="F69">
            <v>0.2</v>
          </cell>
          <cell r="G69">
            <v>0.2</v>
          </cell>
          <cell r="H69">
            <v>0.2</v>
          </cell>
          <cell r="I69">
            <v>0.2</v>
          </cell>
          <cell r="J69">
            <v>0.2</v>
          </cell>
          <cell r="K69">
            <v>0.2</v>
          </cell>
          <cell r="L69">
            <v>0.2</v>
          </cell>
          <cell r="M69">
            <v>0.2</v>
          </cell>
          <cell r="N69">
            <v>0.2</v>
          </cell>
          <cell r="O69">
            <v>0.2</v>
          </cell>
          <cell r="P69">
            <v>0.2</v>
          </cell>
          <cell r="Q69">
            <v>0.2</v>
          </cell>
          <cell r="R69">
            <v>0.2</v>
          </cell>
          <cell r="S69">
            <v>0.2</v>
          </cell>
          <cell r="T69">
            <v>0.2</v>
          </cell>
          <cell r="U69">
            <v>0.2</v>
          </cell>
          <cell r="V69">
            <v>0.2</v>
          </cell>
          <cell r="W69">
            <v>0.2</v>
          </cell>
          <cell r="X69">
            <v>0.2</v>
          </cell>
          <cell r="Y69">
            <v>0.2</v>
          </cell>
          <cell r="Z69">
            <v>0.2</v>
          </cell>
          <cell r="AA69">
            <v>0.2</v>
          </cell>
          <cell r="AB69">
            <v>4.8000000000000016</v>
          </cell>
        </row>
        <row r="70">
          <cell r="B70" t="str">
            <v>G3AVARG2</v>
          </cell>
          <cell r="C70" t="str">
            <v>ANIANA VARGAS 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G3DRODR1</v>
          </cell>
          <cell r="C71" t="str">
            <v>DOMINGO RODRIGUEZ 1</v>
          </cell>
          <cell r="D71">
            <v>1.34</v>
          </cell>
          <cell r="E71">
            <v>1.34</v>
          </cell>
          <cell r="F71">
            <v>1.34</v>
          </cell>
          <cell r="G71">
            <v>1.34</v>
          </cell>
          <cell r="H71">
            <v>1.34</v>
          </cell>
          <cell r="I71">
            <v>1.34</v>
          </cell>
          <cell r="J71">
            <v>1.34</v>
          </cell>
          <cell r="K71">
            <v>1.34</v>
          </cell>
          <cell r="L71">
            <v>0.92</v>
          </cell>
          <cell r="M71">
            <v>1.25</v>
          </cell>
          <cell r="N71">
            <v>1.34</v>
          </cell>
          <cell r="O71">
            <v>1.34</v>
          </cell>
          <cell r="P71">
            <v>1.34</v>
          </cell>
          <cell r="Q71">
            <v>1.34</v>
          </cell>
          <cell r="R71">
            <v>1.33</v>
          </cell>
          <cell r="S71">
            <v>1.34</v>
          </cell>
          <cell r="T71">
            <v>1.35</v>
          </cell>
          <cell r="U71">
            <v>0.51</v>
          </cell>
          <cell r="V71">
            <v>0</v>
          </cell>
          <cell r="W71">
            <v>0.02</v>
          </cell>
          <cell r="X71">
            <v>0.01</v>
          </cell>
          <cell r="Y71">
            <v>1.3</v>
          </cell>
          <cell r="Z71">
            <v>1.35</v>
          </cell>
          <cell r="AA71">
            <v>1.36</v>
          </cell>
          <cell r="AB71">
            <v>26.820000000000004</v>
          </cell>
        </row>
        <row r="72">
          <cell r="B72" t="str">
            <v>G3DRODR2</v>
          </cell>
          <cell r="C72" t="str">
            <v>DOMINGO RODRIGUEZ 2</v>
          </cell>
          <cell r="D72">
            <v>1.21</v>
          </cell>
          <cell r="E72">
            <v>1.21</v>
          </cell>
          <cell r="F72">
            <v>1.21</v>
          </cell>
          <cell r="G72">
            <v>1.21</v>
          </cell>
          <cell r="H72">
            <v>1.21</v>
          </cell>
          <cell r="I72">
            <v>1.2</v>
          </cell>
          <cell r="J72">
            <v>1.22</v>
          </cell>
          <cell r="K72">
            <v>1.22</v>
          </cell>
          <cell r="L72">
            <v>1.23</v>
          </cell>
          <cell r="M72">
            <v>1.22</v>
          </cell>
          <cell r="N72">
            <v>1.22</v>
          </cell>
          <cell r="O72">
            <v>1.22</v>
          </cell>
          <cell r="P72">
            <v>1.21</v>
          </cell>
          <cell r="Q72">
            <v>1.21</v>
          </cell>
          <cell r="R72">
            <v>1.21</v>
          </cell>
          <cell r="S72">
            <v>1.22</v>
          </cell>
          <cell r="T72">
            <v>1.23</v>
          </cell>
          <cell r="U72">
            <v>1.24</v>
          </cell>
          <cell r="V72">
            <v>0.36</v>
          </cell>
          <cell r="W72">
            <v>0</v>
          </cell>
          <cell r="X72">
            <v>0</v>
          </cell>
          <cell r="Y72">
            <v>1.01</v>
          </cell>
          <cell r="Z72">
            <v>1.22</v>
          </cell>
          <cell r="AA72">
            <v>1.22</v>
          </cell>
          <cell r="AB72">
            <v>25.71</v>
          </cell>
        </row>
        <row r="73">
          <cell r="B73" t="str">
            <v>G3RJCRUZ</v>
          </cell>
          <cell r="C73" t="str">
            <v>ROSA JULIA DE LA CRUZ</v>
          </cell>
          <cell r="D73">
            <v>0.2</v>
          </cell>
          <cell r="E73">
            <v>0.2</v>
          </cell>
          <cell r="F73">
            <v>0.2</v>
          </cell>
          <cell r="G73">
            <v>0.2</v>
          </cell>
          <cell r="H73">
            <v>0.2</v>
          </cell>
          <cell r="I73">
            <v>0.2</v>
          </cell>
          <cell r="J73">
            <v>0.2</v>
          </cell>
          <cell r="K73">
            <v>0.2</v>
          </cell>
          <cell r="L73">
            <v>0.2</v>
          </cell>
          <cell r="M73">
            <v>0.2</v>
          </cell>
          <cell r="N73">
            <v>0.2</v>
          </cell>
          <cell r="O73">
            <v>0.2</v>
          </cell>
          <cell r="P73">
            <v>0.2</v>
          </cell>
          <cell r="Q73">
            <v>0.2</v>
          </cell>
          <cell r="R73">
            <v>0.2</v>
          </cell>
          <cell r="S73">
            <v>0.2</v>
          </cell>
          <cell r="T73">
            <v>0.2</v>
          </cell>
          <cell r="U73">
            <v>0.2</v>
          </cell>
          <cell r="V73">
            <v>0.2</v>
          </cell>
          <cell r="W73">
            <v>0.2</v>
          </cell>
          <cell r="X73">
            <v>0.2</v>
          </cell>
          <cell r="Y73">
            <v>0.2</v>
          </cell>
          <cell r="Z73">
            <v>0.2</v>
          </cell>
          <cell r="AA73">
            <v>0.2</v>
          </cell>
          <cell r="AB73">
            <v>4.8000000000000016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0.2</v>
          </cell>
          <cell r="E76">
            <v>0.2</v>
          </cell>
          <cell r="F76">
            <v>0.2</v>
          </cell>
          <cell r="G76">
            <v>0.2</v>
          </cell>
          <cell r="H76">
            <v>0.2</v>
          </cell>
          <cell r="I76">
            <v>0.2</v>
          </cell>
          <cell r="J76">
            <v>0.2</v>
          </cell>
          <cell r="K76">
            <v>0.2</v>
          </cell>
          <cell r="L76">
            <v>0.2</v>
          </cell>
          <cell r="M76">
            <v>0.2</v>
          </cell>
          <cell r="N76">
            <v>0.2</v>
          </cell>
          <cell r="O76">
            <v>0.2</v>
          </cell>
          <cell r="P76">
            <v>0.2</v>
          </cell>
          <cell r="Q76">
            <v>0.2</v>
          </cell>
          <cell r="R76">
            <v>0.2</v>
          </cell>
          <cell r="S76">
            <v>0.2</v>
          </cell>
          <cell r="T76">
            <v>0.2</v>
          </cell>
          <cell r="U76">
            <v>0.2</v>
          </cell>
          <cell r="V76">
            <v>0.2</v>
          </cell>
          <cell r="W76">
            <v>0.2</v>
          </cell>
          <cell r="X76">
            <v>0.2</v>
          </cell>
          <cell r="Y76">
            <v>0.2</v>
          </cell>
          <cell r="Z76">
            <v>0.2</v>
          </cell>
          <cell r="AA76">
            <v>0.2</v>
          </cell>
          <cell r="AB76">
            <v>4.8000000000000016</v>
          </cell>
        </row>
        <row r="77">
          <cell r="B77" t="str">
            <v>G3PINAL1</v>
          </cell>
          <cell r="C77" t="str">
            <v>PINALITO 1</v>
          </cell>
          <cell r="D77">
            <v>1.55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1.55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14.75</v>
          </cell>
          <cell r="U78">
            <v>25.07</v>
          </cell>
          <cell r="V78">
            <v>25.03</v>
          </cell>
          <cell r="W78">
            <v>24.66</v>
          </cell>
          <cell r="X78">
            <v>24.65</v>
          </cell>
          <cell r="Y78">
            <v>24.67</v>
          </cell>
          <cell r="Z78">
            <v>24.69</v>
          </cell>
          <cell r="AA78">
            <v>24.66</v>
          </cell>
          <cell r="AB78">
            <v>188.17999999999998</v>
          </cell>
        </row>
        <row r="79">
          <cell r="B79" t="str">
            <v>G3PALOM1</v>
          </cell>
          <cell r="C79" t="str">
            <v>PALOMINO 1</v>
          </cell>
          <cell r="D79">
            <v>3.21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3.21</v>
          </cell>
        </row>
        <row r="80">
          <cell r="B80" t="str">
            <v>G3PALOM2</v>
          </cell>
          <cell r="C80" t="str">
            <v>PALOMINO 2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9.99</v>
          </cell>
          <cell r="W80">
            <v>34.4</v>
          </cell>
          <cell r="X80">
            <v>34.18</v>
          </cell>
          <cell r="Y80">
            <v>34.36</v>
          </cell>
          <cell r="Z80">
            <v>34.47</v>
          </cell>
          <cell r="AA80">
            <v>34.03</v>
          </cell>
          <cell r="AB80">
            <v>181.42999999999998</v>
          </cell>
        </row>
        <row r="81">
          <cell r="B81" t="str">
            <v>G3BDEREC</v>
          </cell>
          <cell r="C81" t="str">
            <v>BRAZO DERECHO</v>
          </cell>
          <cell r="D81">
            <v>1.4</v>
          </cell>
          <cell r="E81">
            <v>1.4</v>
          </cell>
          <cell r="F81">
            <v>1.4</v>
          </cell>
          <cell r="G81">
            <v>1.4</v>
          </cell>
          <cell r="H81">
            <v>1.4</v>
          </cell>
          <cell r="I81">
            <v>1.4</v>
          </cell>
          <cell r="J81">
            <v>1.4</v>
          </cell>
          <cell r="K81">
            <v>1.4</v>
          </cell>
          <cell r="L81">
            <v>1.4</v>
          </cell>
          <cell r="M81">
            <v>1.4</v>
          </cell>
          <cell r="N81">
            <v>1.4</v>
          </cell>
          <cell r="O81">
            <v>1.4</v>
          </cell>
          <cell r="P81">
            <v>1.4</v>
          </cell>
          <cell r="Q81">
            <v>1.4</v>
          </cell>
          <cell r="R81">
            <v>1.3</v>
          </cell>
          <cell r="S81">
            <v>1.3</v>
          </cell>
          <cell r="T81">
            <v>1.3</v>
          </cell>
          <cell r="U81">
            <v>1.3</v>
          </cell>
          <cell r="V81">
            <v>1.3</v>
          </cell>
          <cell r="W81">
            <v>1.3</v>
          </cell>
          <cell r="X81">
            <v>1.3</v>
          </cell>
          <cell r="Y81">
            <v>1.3</v>
          </cell>
          <cell r="Z81">
            <v>1.3</v>
          </cell>
          <cell r="AA81">
            <v>1.3</v>
          </cell>
          <cell r="AB81">
            <v>32.6</v>
          </cell>
        </row>
        <row r="83">
          <cell r="C83" t="str">
            <v>SUB-TOTAL:</v>
          </cell>
          <cell r="D83">
            <v>195.56000000000003</v>
          </cell>
          <cell r="E83">
            <v>189.07000000000002</v>
          </cell>
          <cell r="F83">
            <v>120.28000000000003</v>
          </cell>
          <cell r="G83">
            <v>101.93000000000002</v>
          </cell>
          <cell r="H83">
            <v>101.79000000000002</v>
          </cell>
          <cell r="I83">
            <v>101.78000000000003</v>
          </cell>
          <cell r="J83">
            <v>102.92000000000004</v>
          </cell>
          <cell r="K83">
            <v>97.02000000000001</v>
          </cell>
          <cell r="L83">
            <v>64.220000000000013</v>
          </cell>
          <cell r="M83">
            <v>59.53</v>
          </cell>
          <cell r="N83">
            <v>64.220000000000013</v>
          </cell>
          <cell r="O83">
            <v>64.08</v>
          </cell>
          <cell r="P83">
            <v>64.050000000000011</v>
          </cell>
          <cell r="Q83">
            <v>64.130000000000024</v>
          </cell>
          <cell r="R83">
            <v>75.38</v>
          </cell>
          <cell r="S83">
            <v>88.190000000000012</v>
          </cell>
          <cell r="T83">
            <v>118.02000000000002</v>
          </cell>
          <cell r="U83">
            <v>200.64000000000001</v>
          </cell>
          <cell r="V83">
            <v>240.99</v>
          </cell>
          <cell r="W83">
            <v>274.95000000000005</v>
          </cell>
          <cell r="X83">
            <v>275.00999999999993</v>
          </cell>
          <cell r="Y83">
            <v>277.60999999999996</v>
          </cell>
          <cell r="Z83">
            <v>278.17</v>
          </cell>
          <cell r="AA83">
            <v>256.39</v>
          </cell>
          <cell r="AB83">
            <v>3475.9299999999994</v>
          </cell>
        </row>
        <row r="85">
          <cell r="B85" t="str">
            <v>G1GSFELI</v>
          </cell>
          <cell r="C85" t="str">
            <v>GENERADORA SAN FELIPE</v>
          </cell>
        </row>
        <row r="87">
          <cell r="B87" t="str">
            <v>G3SFELIP</v>
          </cell>
          <cell r="C87" t="str">
            <v>SAN FELIPE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G3SFCC</v>
          </cell>
          <cell r="C88" t="str">
            <v>SAN FELIPE CC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G3SFV</v>
          </cell>
          <cell r="C89" t="str">
            <v>SAN FELIPE VAP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1">
          <cell r="C91" t="str">
            <v>SUB-TOTAL: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3">
          <cell r="B93" t="str">
            <v>G1LAESA</v>
          </cell>
          <cell r="C93" t="str">
            <v>LAESA</v>
          </cell>
        </row>
        <row r="95">
          <cell r="B95" t="str">
            <v>G3PIMEN1</v>
          </cell>
          <cell r="C95" t="str">
            <v>PIMENTEL 1</v>
          </cell>
          <cell r="D95">
            <v>17.8</v>
          </cell>
          <cell r="E95">
            <v>17.87</v>
          </cell>
          <cell r="F95">
            <v>18.29</v>
          </cell>
          <cell r="G95">
            <v>19.66</v>
          </cell>
          <cell r="H95">
            <v>24.24</v>
          </cell>
          <cell r="I95">
            <v>21.14</v>
          </cell>
          <cell r="J95">
            <v>26.24</v>
          </cell>
          <cell r="K95">
            <v>27.55</v>
          </cell>
          <cell r="L95">
            <v>24.49</v>
          </cell>
          <cell r="M95">
            <v>24.41</v>
          </cell>
          <cell r="N95">
            <v>23.97</v>
          </cell>
          <cell r="O95">
            <v>22.97</v>
          </cell>
          <cell r="P95">
            <v>23.46</v>
          </cell>
          <cell r="Q95">
            <v>23.49</v>
          </cell>
          <cell r="R95">
            <v>25.34</v>
          </cell>
          <cell r="S95">
            <v>24.34</v>
          </cell>
          <cell r="T95">
            <v>24.69</v>
          </cell>
          <cell r="U95">
            <v>24.77</v>
          </cell>
          <cell r="V95">
            <v>25.58</v>
          </cell>
          <cell r="W95">
            <v>21.56</v>
          </cell>
          <cell r="X95">
            <v>21.39</v>
          </cell>
          <cell r="Y95">
            <v>21.92</v>
          </cell>
          <cell r="Z95">
            <v>22.72</v>
          </cell>
          <cell r="AA95">
            <v>22.47</v>
          </cell>
          <cell r="AB95">
            <v>550.3599999999999</v>
          </cell>
        </row>
        <row r="96">
          <cell r="B96" t="str">
            <v>G3PIMEN2</v>
          </cell>
          <cell r="C96" t="str">
            <v>PIMENTEL 2</v>
          </cell>
          <cell r="D96">
            <v>20.38</v>
          </cell>
          <cell r="E96">
            <v>17.420000000000002</v>
          </cell>
          <cell r="F96">
            <v>20.94</v>
          </cell>
          <cell r="G96">
            <v>21.14</v>
          </cell>
          <cell r="H96">
            <v>20.2</v>
          </cell>
          <cell r="I96">
            <v>16.149999999999999</v>
          </cell>
          <cell r="J96">
            <v>17.100000000000001</v>
          </cell>
          <cell r="K96">
            <v>17.739999999999998</v>
          </cell>
          <cell r="L96">
            <v>15.64</v>
          </cell>
          <cell r="M96">
            <v>15.57</v>
          </cell>
          <cell r="N96">
            <v>18.260000000000002</v>
          </cell>
          <cell r="O96">
            <v>19.3</v>
          </cell>
          <cell r="P96">
            <v>19.88</v>
          </cell>
          <cell r="Q96">
            <v>20</v>
          </cell>
          <cell r="R96">
            <v>21.46</v>
          </cell>
          <cell r="S96">
            <v>20.83</v>
          </cell>
          <cell r="T96">
            <v>20.93</v>
          </cell>
          <cell r="U96">
            <v>21.07</v>
          </cell>
          <cell r="V96">
            <v>21.77</v>
          </cell>
          <cell r="W96">
            <v>18.38</v>
          </cell>
          <cell r="X96">
            <v>17.97</v>
          </cell>
          <cell r="Y96">
            <v>18.34</v>
          </cell>
          <cell r="Z96">
            <v>19.29</v>
          </cell>
          <cell r="AA96">
            <v>18.739999999999998</v>
          </cell>
          <cell r="AB96">
            <v>458.49999999999989</v>
          </cell>
        </row>
        <row r="97">
          <cell r="B97" t="str">
            <v>G3PIMEN3</v>
          </cell>
          <cell r="C97" t="str">
            <v>PIMENTEL 3</v>
          </cell>
          <cell r="D97">
            <v>34.880000000000003</v>
          </cell>
          <cell r="E97">
            <v>34.869999999999997</v>
          </cell>
          <cell r="F97">
            <v>34.69</v>
          </cell>
          <cell r="G97">
            <v>37.99</v>
          </cell>
          <cell r="H97">
            <v>36.75</v>
          </cell>
          <cell r="I97">
            <v>36.700000000000003</v>
          </cell>
          <cell r="J97">
            <v>38.26</v>
          </cell>
          <cell r="K97">
            <v>38.049999999999997</v>
          </cell>
          <cell r="L97">
            <v>36.89</v>
          </cell>
          <cell r="M97">
            <v>37.36</v>
          </cell>
          <cell r="N97">
            <v>38.04</v>
          </cell>
          <cell r="O97">
            <v>36.65</v>
          </cell>
          <cell r="P97">
            <v>36.36</v>
          </cell>
          <cell r="Q97">
            <v>36.61</v>
          </cell>
          <cell r="R97">
            <v>36.86</v>
          </cell>
          <cell r="S97">
            <v>37.25</v>
          </cell>
          <cell r="T97">
            <v>36.86</v>
          </cell>
          <cell r="U97">
            <v>37.1</v>
          </cell>
          <cell r="V97">
            <v>37.380000000000003</v>
          </cell>
          <cell r="W97">
            <v>34.56</v>
          </cell>
          <cell r="X97">
            <v>25.55</v>
          </cell>
          <cell r="Y97">
            <v>28.62</v>
          </cell>
          <cell r="Z97">
            <v>31.4</v>
          </cell>
          <cell r="AA97">
            <v>34.43</v>
          </cell>
          <cell r="AB97">
            <v>854.11</v>
          </cell>
        </row>
        <row r="98">
          <cell r="AB98">
            <v>0</v>
          </cell>
        </row>
        <row r="99">
          <cell r="C99" t="str">
            <v>SUB-TOTAL:</v>
          </cell>
          <cell r="D99">
            <v>73.06</v>
          </cell>
          <cell r="E99">
            <v>70.16</v>
          </cell>
          <cell r="F99">
            <v>73.92</v>
          </cell>
          <cell r="G99">
            <v>78.789999999999992</v>
          </cell>
          <cell r="H99">
            <v>81.19</v>
          </cell>
          <cell r="I99">
            <v>73.990000000000009</v>
          </cell>
          <cell r="J99">
            <v>81.599999999999994</v>
          </cell>
          <cell r="K99">
            <v>83.34</v>
          </cell>
          <cell r="L99">
            <v>77.02</v>
          </cell>
          <cell r="M99">
            <v>77.34</v>
          </cell>
          <cell r="N99">
            <v>80.27000000000001</v>
          </cell>
          <cell r="O99">
            <v>78.919999999999987</v>
          </cell>
          <cell r="P99">
            <v>79.7</v>
          </cell>
          <cell r="Q99">
            <v>80.099999999999994</v>
          </cell>
          <cell r="R99">
            <v>83.66</v>
          </cell>
          <cell r="S99">
            <v>82.42</v>
          </cell>
          <cell r="T99">
            <v>82.48</v>
          </cell>
          <cell r="U99">
            <v>82.94</v>
          </cell>
          <cell r="V99">
            <v>84.72999999999999</v>
          </cell>
          <cell r="W99">
            <v>74.5</v>
          </cell>
          <cell r="X99">
            <v>64.91</v>
          </cell>
          <cell r="Y99">
            <v>68.88000000000001</v>
          </cell>
          <cell r="Z99">
            <v>73.41</v>
          </cell>
          <cell r="AA99">
            <v>75.639999999999986</v>
          </cell>
          <cell r="AB99">
            <v>1862.9699999999998</v>
          </cell>
        </row>
        <row r="101">
          <cell r="B101" t="str">
            <v>G1FPCTPC</v>
          </cell>
          <cell r="C101" t="str">
            <v>FIDEICOMISO PÚBLICO CTPC</v>
          </cell>
        </row>
        <row r="103">
          <cell r="B103" t="str">
            <v>G3PCATA1</v>
          </cell>
          <cell r="C103" t="str">
            <v>PUNTA CATALINA 1</v>
          </cell>
          <cell r="D103">
            <v>274.83999999999997</v>
          </cell>
          <cell r="E103">
            <v>275.52</v>
          </cell>
          <cell r="F103">
            <v>275.5</v>
          </cell>
          <cell r="G103">
            <v>320.02</v>
          </cell>
          <cell r="H103">
            <v>341.73</v>
          </cell>
          <cell r="I103">
            <v>339.32</v>
          </cell>
          <cell r="J103">
            <v>339.55</v>
          </cell>
          <cell r="K103">
            <v>340.4</v>
          </cell>
          <cell r="L103">
            <v>340.8</v>
          </cell>
          <cell r="M103">
            <v>341.26</v>
          </cell>
          <cell r="N103">
            <v>342.32</v>
          </cell>
          <cell r="O103">
            <v>341.4</v>
          </cell>
          <cell r="P103">
            <v>303.52</v>
          </cell>
          <cell r="Q103">
            <v>297.94</v>
          </cell>
          <cell r="R103">
            <v>315.26</v>
          </cell>
          <cell r="S103">
            <v>340.74</v>
          </cell>
          <cell r="T103">
            <v>342.07</v>
          </cell>
          <cell r="U103">
            <v>340.59</v>
          </cell>
          <cell r="V103">
            <v>343.16</v>
          </cell>
          <cell r="W103">
            <v>344.88</v>
          </cell>
          <cell r="X103">
            <v>343.55</v>
          </cell>
          <cell r="Y103">
            <v>342.06</v>
          </cell>
          <cell r="Z103">
            <v>308.16000000000003</v>
          </cell>
          <cell r="AA103">
            <v>272.95</v>
          </cell>
          <cell r="AB103">
            <v>7767.54</v>
          </cell>
        </row>
        <row r="104">
          <cell r="B104" t="str">
            <v>G3PCATA2</v>
          </cell>
          <cell r="C104" t="str">
            <v>PUNTA CATALINA 2</v>
          </cell>
          <cell r="D104">
            <v>355.43</v>
          </cell>
          <cell r="E104">
            <v>355.02</v>
          </cell>
          <cell r="F104">
            <v>355.91</v>
          </cell>
          <cell r="G104">
            <v>356.31</v>
          </cell>
          <cell r="H104">
            <v>355.5</v>
          </cell>
          <cell r="I104">
            <v>355.59</v>
          </cell>
          <cell r="J104">
            <v>357.23</v>
          </cell>
          <cell r="K104">
            <v>357.23</v>
          </cell>
          <cell r="L104">
            <v>356.71</v>
          </cell>
          <cell r="M104">
            <v>355.48</v>
          </cell>
          <cell r="N104">
            <v>355.66</v>
          </cell>
          <cell r="O104">
            <v>354.83</v>
          </cell>
          <cell r="P104">
            <v>354.93</v>
          </cell>
          <cell r="Q104">
            <v>355.32</v>
          </cell>
          <cell r="R104">
            <v>356.38</v>
          </cell>
          <cell r="S104">
            <v>355.61</v>
          </cell>
          <cell r="T104">
            <v>356.38</v>
          </cell>
          <cell r="U104">
            <v>356.59</v>
          </cell>
          <cell r="V104">
            <v>356.69</v>
          </cell>
          <cell r="W104">
            <v>354.67</v>
          </cell>
          <cell r="X104">
            <v>354.67</v>
          </cell>
          <cell r="Y104">
            <v>354.65</v>
          </cell>
          <cell r="Z104">
            <v>354.93</v>
          </cell>
          <cell r="AA104">
            <v>354.75</v>
          </cell>
          <cell r="AB104">
            <v>8536.4700000000012</v>
          </cell>
        </row>
        <row r="106">
          <cell r="C106" t="str">
            <v>SUB-TOTAL:</v>
          </cell>
          <cell r="D106">
            <v>630.27</v>
          </cell>
          <cell r="E106">
            <v>630.54</v>
          </cell>
          <cell r="F106">
            <v>631.41000000000008</v>
          </cell>
          <cell r="G106">
            <v>676.32999999999993</v>
          </cell>
          <cell r="H106">
            <v>697.23</v>
          </cell>
          <cell r="I106">
            <v>694.91</v>
          </cell>
          <cell r="J106">
            <v>696.78</v>
          </cell>
          <cell r="K106">
            <v>697.63</v>
          </cell>
          <cell r="L106">
            <v>697.51</v>
          </cell>
          <cell r="M106">
            <v>696.74</v>
          </cell>
          <cell r="N106">
            <v>697.98</v>
          </cell>
          <cell r="O106">
            <v>696.23</v>
          </cell>
          <cell r="P106">
            <v>658.45</v>
          </cell>
          <cell r="Q106">
            <v>653.26</v>
          </cell>
          <cell r="R106">
            <v>671.64</v>
          </cell>
          <cell r="S106">
            <v>696.35</v>
          </cell>
          <cell r="T106">
            <v>698.45</v>
          </cell>
          <cell r="U106">
            <v>697.18</v>
          </cell>
          <cell r="V106">
            <v>699.85</v>
          </cell>
          <cell r="W106">
            <v>699.55</v>
          </cell>
          <cell r="X106">
            <v>698.22</v>
          </cell>
          <cell r="Y106">
            <v>696.71</v>
          </cell>
          <cell r="Z106">
            <v>663.09</v>
          </cell>
          <cell r="AA106">
            <v>627.70000000000005</v>
          </cell>
          <cell r="AB106">
            <v>16304.010000000002</v>
          </cell>
        </row>
        <row r="108">
          <cell r="B108" t="str">
            <v>G1CESPMA</v>
          </cell>
          <cell r="C108" t="str">
            <v>COMPAÑIA ELECTRICA SAN PEDRO DE MACORIS</v>
          </cell>
        </row>
        <row r="110">
          <cell r="B110" t="str">
            <v>G3CES1FO</v>
          </cell>
          <cell r="C110" t="str">
            <v>CESPM 1 FO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B111" t="str">
            <v>G3CES1GN</v>
          </cell>
          <cell r="C111" t="str">
            <v>CESPM 1 GN</v>
          </cell>
          <cell r="D111">
            <v>79.239999999999995</v>
          </cell>
          <cell r="E111">
            <v>79.3</v>
          </cell>
          <cell r="F111">
            <v>70.930000000000007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78.989999999999995</v>
          </cell>
          <cell r="Y111">
            <v>79.23</v>
          </cell>
          <cell r="Z111">
            <v>78.180000000000007</v>
          </cell>
          <cell r="AA111">
            <v>76.13</v>
          </cell>
          <cell r="AB111">
            <v>542</v>
          </cell>
        </row>
        <row r="112">
          <cell r="B112" t="str">
            <v>G3CES2FO</v>
          </cell>
          <cell r="C112" t="str">
            <v>CESPM 2 FO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B113" t="str">
            <v>G3CES2GN</v>
          </cell>
          <cell r="C113" t="str">
            <v>CESPM 2 GN</v>
          </cell>
          <cell r="D113">
            <v>86.67</v>
          </cell>
          <cell r="E113">
            <v>86.59</v>
          </cell>
          <cell r="F113">
            <v>86.63</v>
          </cell>
          <cell r="G113">
            <v>86.74</v>
          </cell>
          <cell r="H113">
            <v>86.61</v>
          </cell>
          <cell r="I113">
            <v>86.64</v>
          </cell>
          <cell r="J113">
            <v>86.89</v>
          </cell>
          <cell r="K113">
            <v>86.94</v>
          </cell>
          <cell r="L113">
            <v>86.73</v>
          </cell>
          <cell r="M113">
            <v>86.62</v>
          </cell>
          <cell r="N113">
            <v>86.6</v>
          </cell>
          <cell r="O113">
            <v>86.46</v>
          </cell>
          <cell r="P113">
            <v>86.47</v>
          </cell>
          <cell r="Q113">
            <v>86.45</v>
          </cell>
          <cell r="R113">
            <v>86.62</v>
          </cell>
          <cell r="S113">
            <v>86.56</v>
          </cell>
          <cell r="T113">
            <v>86.71</v>
          </cell>
          <cell r="U113">
            <v>86.76</v>
          </cell>
          <cell r="V113">
            <v>86.84</v>
          </cell>
          <cell r="W113">
            <v>85.99</v>
          </cell>
          <cell r="X113">
            <v>86.49</v>
          </cell>
          <cell r="Y113">
            <v>79.099999999999994</v>
          </cell>
          <cell r="Z113">
            <v>77.81</v>
          </cell>
          <cell r="AA113">
            <v>77.81</v>
          </cell>
          <cell r="AB113">
            <v>2053.73</v>
          </cell>
        </row>
        <row r="114">
          <cell r="B114" t="str">
            <v>G3CES3FO</v>
          </cell>
          <cell r="C114" t="str">
            <v>CESPM 3 FO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B115" t="str">
            <v>G3CES3GN</v>
          </cell>
          <cell r="C115" t="str">
            <v>CESPM 3 GN</v>
          </cell>
          <cell r="D115">
            <v>85.86</v>
          </cell>
          <cell r="E115">
            <v>85.8</v>
          </cell>
          <cell r="F115">
            <v>85.53</v>
          </cell>
          <cell r="G115">
            <v>85.93</v>
          </cell>
          <cell r="H115">
            <v>85.92</v>
          </cell>
          <cell r="I115">
            <v>86.18</v>
          </cell>
          <cell r="J115">
            <v>86.22</v>
          </cell>
          <cell r="K115">
            <v>86.34</v>
          </cell>
          <cell r="L115">
            <v>85.53</v>
          </cell>
          <cell r="M115">
            <v>84.38</v>
          </cell>
          <cell r="N115">
            <v>83.6</v>
          </cell>
          <cell r="O115">
            <v>83.13</v>
          </cell>
          <cell r="P115">
            <v>82.88</v>
          </cell>
          <cell r="Q115">
            <v>82.65</v>
          </cell>
          <cell r="R115">
            <v>82.46</v>
          </cell>
          <cell r="S115">
            <v>82.54</v>
          </cell>
          <cell r="T115">
            <v>82.74</v>
          </cell>
          <cell r="U115">
            <v>83.64</v>
          </cell>
          <cell r="V115">
            <v>84.6</v>
          </cell>
          <cell r="W115">
            <v>84.59</v>
          </cell>
          <cell r="X115">
            <v>81.099999999999994</v>
          </cell>
          <cell r="Y115">
            <v>79.040000000000006</v>
          </cell>
          <cell r="Z115">
            <v>78.209999999999994</v>
          </cell>
          <cell r="AA115">
            <v>76.38</v>
          </cell>
          <cell r="AB115">
            <v>2005.25</v>
          </cell>
        </row>
        <row r="117">
          <cell r="C117" t="str">
            <v>SUB-TOTAL:</v>
          </cell>
          <cell r="D117">
            <v>251.76999999999998</v>
          </cell>
          <cell r="E117">
            <v>251.69</v>
          </cell>
          <cell r="F117">
            <v>243.09</v>
          </cell>
          <cell r="G117">
            <v>172.67000000000002</v>
          </cell>
          <cell r="H117">
            <v>172.53</v>
          </cell>
          <cell r="I117">
            <v>172.82</v>
          </cell>
          <cell r="J117">
            <v>173.11</v>
          </cell>
          <cell r="K117">
            <v>173.28</v>
          </cell>
          <cell r="L117">
            <v>172.26</v>
          </cell>
          <cell r="M117">
            <v>171</v>
          </cell>
          <cell r="N117">
            <v>170.2</v>
          </cell>
          <cell r="O117">
            <v>169.58999999999997</v>
          </cell>
          <cell r="P117">
            <v>169.35</v>
          </cell>
          <cell r="Q117">
            <v>169.10000000000002</v>
          </cell>
          <cell r="R117">
            <v>169.07999999999998</v>
          </cell>
          <cell r="S117">
            <v>169.10000000000002</v>
          </cell>
          <cell r="T117">
            <v>169.45</v>
          </cell>
          <cell r="U117">
            <v>170.4</v>
          </cell>
          <cell r="V117">
            <v>171.44</v>
          </cell>
          <cell r="W117">
            <v>170.57999999999998</v>
          </cell>
          <cell r="X117">
            <v>246.57999999999998</v>
          </cell>
          <cell r="Y117">
            <v>237.37</v>
          </cell>
          <cell r="Z117">
            <v>234.2</v>
          </cell>
          <cell r="AA117">
            <v>230.32</v>
          </cell>
          <cell r="AB117">
            <v>4600.9799999999996</v>
          </cell>
        </row>
        <row r="119">
          <cell r="B119" t="str">
            <v>G1GPLVEG</v>
          </cell>
          <cell r="C119" t="str">
            <v>GENERADORA PALAMARA - LA VEGA</v>
          </cell>
        </row>
        <row r="121">
          <cell r="B121" t="str">
            <v>G3PALAMA</v>
          </cell>
          <cell r="C121" t="str">
            <v>PALAMARA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36.36</v>
          </cell>
          <cell r="M121">
            <v>27.72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17.98</v>
          </cell>
          <cell r="W121">
            <v>71.42</v>
          </cell>
          <cell r="X121">
            <v>28.64</v>
          </cell>
          <cell r="Y121">
            <v>0</v>
          </cell>
          <cell r="Z121">
            <v>0</v>
          </cell>
          <cell r="AA121">
            <v>0</v>
          </cell>
          <cell r="AB121">
            <v>182.12</v>
          </cell>
        </row>
        <row r="122">
          <cell r="B122" t="str">
            <v>G3LVEGA</v>
          </cell>
          <cell r="C122" t="str">
            <v>LA VEGA</v>
          </cell>
          <cell r="D122">
            <v>14.55</v>
          </cell>
          <cell r="E122">
            <v>2.1800000000000002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27.74</v>
          </cell>
          <cell r="K122">
            <v>68.069999999999993</v>
          </cell>
          <cell r="L122">
            <v>68.17</v>
          </cell>
          <cell r="M122">
            <v>57.73</v>
          </cell>
          <cell r="N122">
            <v>34.659999999999997</v>
          </cell>
          <cell r="O122">
            <v>58.46</v>
          </cell>
          <cell r="P122">
            <v>61.62</v>
          </cell>
          <cell r="Q122">
            <v>63.08</v>
          </cell>
          <cell r="R122">
            <v>28.75</v>
          </cell>
          <cell r="S122">
            <v>35.86</v>
          </cell>
          <cell r="T122">
            <v>66.709999999999994</v>
          </cell>
          <cell r="U122">
            <v>67.78</v>
          </cell>
          <cell r="V122">
            <v>67.150000000000006</v>
          </cell>
          <cell r="W122">
            <v>54.27</v>
          </cell>
          <cell r="X122">
            <v>55.78</v>
          </cell>
          <cell r="Y122">
            <v>33.15</v>
          </cell>
          <cell r="Z122">
            <v>33.31</v>
          </cell>
          <cell r="AA122">
            <v>11.29</v>
          </cell>
          <cell r="AB122">
            <v>910.30999999999972</v>
          </cell>
        </row>
        <row r="124">
          <cell r="C124" t="str">
            <v>SUB-TOTAL:</v>
          </cell>
          <cell r="D124">
            <v>14.55</v>
          </cell>
          <cell r="E124">
            <v>2.1800000000000002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27.74</v>
          </cell>
          <cell r="K124">
            <v>68.069999999999993</v>
          </cell>
          <cell r="L124">
            <v>104.53</v>
          </cell>
          <cell r="M124">
            <v>85.449999999999989</v>
          </cell>
          <cell r="N124">
            <v>34.659999999999997</v>
          </cell>
          <cell r="O124">
            <v>58.46</v>
          </cell>
          <cell r="P124">
            <v>61.62</v>
          </cell>
          <cell r="Q124">
            <v>63.08</v>
          </cell>
          <cell r="R124">
            <v>28.75</v>
          </cell>
          <cell r="S124">
            <v>35.86</v>
          </cell>
          <cell r="T124">
            <v>66.709999999999994</v>
          </cell>
          <cell r="U124">
            <v>67.78</v>
          </cell>
          <cell r="V124">
            <v>85.13000000000001</v>
          </cell>
          <cell r="W124">
            <v>125.69</v>
          </cell>
          <cell r="X124">
            <v>84.42</v>
          </cell>
          <cell r="Y124">
            <v>33.15</v>
          </cell>
          <cell r="Z124">
            <v>33.31</v>
          </cell>
          <cell r="AA124">
            <v>11.29</v>
          </cell>
          <cell r="AB124">
            <v>1092.4299999999998</v>
          </cell>
        </row>
        <row r="126">
          <cell r="B126" t="str">
            <v>G1CEPPLA</v>
          </cell>
          <cell r="C126" t="str">
            <v>COMPAÑÍA ELECTRICA DE PUERTO PLATA</v>
          </cell>
        </row>
        <row r="128">
          <cell r="B128" t="str">
            <v>G3CEPP1</v>
          </cell>
          <cell r="C128" t="str">
            <v>CEPP 1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B129" t="str">
            <v>G3CEPP2</v>
          </cell>
          <cell r="C129" t="str">
            <v>CEPP 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1">
          <cell r="C131" t="str">
            <v>SUB-TOTAL: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3">
          <cell r="B133" t="str">
            <v>G1EGETCC</v>
          </cell>
          <cell r="C133" t="str">
            <v>EMPRESA GENERADORA DE ELECTRICIDAD TRANSCONTINENTAL CAPITAL CORPORATION, (BERMUDA) LTD.</v>
          </cell>
        </row>
        <row r="135">
          <cell r="B135" t="str">
            <v>G3EM2CGN</v>
          </cell>
          <cell r="C135" t="str">
            <v>ESTRELLA DEL MAR 2 CGN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B136" t="str">
            <v>G3EM2SGN</v>
          </cell>
          <cell r="C136" t="str">
            <v>ESTRELLA DEL MAR 2 SGN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B137" t="str">
            <v>G3EM2CFO</v>
          </cell>
          <cell r="C137" t="str">
            <v>ESTRELLA DEL MAR 2 CFO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16.68</v>
          </cell>
          <cell r="L137">
            <v>74.86</v>
          </cell>
          <cell r="M137">
            <v>95.3</v>
          </cell>
          <cell r="N137">
            <v>95.84</v>
          </cell>
          <cell r="O137">
            <v>57.1</v>
          </cell>
          <cell r="P137">
            <v>51.95</v>
          </cell>
          <cell r="Q137">
            <v>52.02</v>
          </cell>
          <cell r="R137">
            <v>60.45</v>
          </cell>
          <cell r="S137">
            <v>99.33</v>
          </cell>
          <cell r="T137">
            <v>100.39</v>
          </cell>
          <cell r="U137">
            <v>100.48</v>
          </cell>
          <cell r="V137">
            <v>100.44</v>
          </cell>
          <cell r="W137">
            <v>93.98</v>
          </cell>
          <cell r="X137">
            <v>94.76</v>
          </cell>
          <cell r="Y137">
            <v>69.67</v>
          </cell>
          <cell r="Z137">
            <v>0</v>
          </cell>
          <cell r="AA137">
            <v>0</v>
          </cell>
          <cell r="AB137">
            <v>1163.25</v>
          </cell>
        </row>
        <row r="138">
          <cell r="B138" t="str">
            <v>G3EM2SFO</v>
          </cell>
          <cell r="C138" t="str">
            <v>ESTRELLA DEL MAR 2 SFO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B139" t="str">
            <v>G3EMAR3</v>
          </cell>
          <cell r="C139" t="str">
            <v>ESTRELLA DEL MAR 3</v>
          </cell>
          <cell r="D139">
            <v>59.78</v>
          </cell>
          <cell r="E139">
            <v>59.77</v>
          </cell>
          <cell r="F139">
            <v>59.76</v>
          </cell>
          <cell r="G139">
            <v>59.77</v>
          </cell>
          <cell r="H139">
            <v>59.77</v>
          </cell>
          <cell r="I139">
            <v>59.78</v>
          </cell>
          <cell r="J139">
            <v>59.8</v>
          </cell>
          <cell r="K139">
            <v>59.82</v>
          </cell>
          <cell r="L139">
            <v>59.86</v>
          </cell>
          <cell r="M139">
            <v>56.99</v>
          </cell>
          <cell r="N139">
            <v>46.42</v>
          </cell>
          <cell r="O139">
            <v>46.42</v>
          </cell>
          <cell r="P139">
            <v>46.38</v>
          </cell>
          <cell r="Q139">
            <v>46.35</v>
          </cell>
          <cell r="R139">
            <v>46.24</v>
          </cell>
          <cell r="S139">
            <v>46.15</v>
          </cell>
          <cell r="T139">
            <v>49.43</v>
          </cell>
          <cell r="U139">
            <v>59.96</v>
          </cell>
          <cell r="V139">
            <v>59.94</v>
          </cell>
          <cell r="W139">
            <v>59.93</v>
          </cell>
          <cell r="X139">
            <v>59.94</v>
          </cell>
          <cell r="Y139">
            <v>59.96</v>
          </cell>
          <cell r="Z139">
            <v>59.97</v>
          </cell>
          <cell r="AA139">
            <v>60</v>
          </cell>
          <cell r="AB139">
            <v>1342.19</v>
          </cell>
        </row>
        <row r="141">
          <cell r="C141" t="str">
            <v>SUB-TOTAL:</v>
          </cell>
          <cell r="D141">
            <v>59.78</v>
          </cell>
          <cell r="E141">
            <v>59.77</v>
          </cell>
          <cell r="F141">
            <v>59.76</v>
          </cell>
          <cell r="G141">
            <v>59.77</v>
          </cell>
          <cell r="H141">
            <v>59.77</v>
          </cell>
          <cell r="I141">
            <v>59.78</v>
          </cell>
          <cell r="J141">
            <v>59.8</v>
          </cell>
          <cell r="K141">
            <v>76.5</v>
          </cell>
          <cell r="L141">
            <v>134.72</v>
          </cell>
          <cell r="M141">
            <v>152.29</v>
          </cell>
          <cell r="N141">
            <v>142.26</v>
          </cell>
          <cell r="O141">
            <v>103.52000000000001</v>
          </cell>
          <cell r="P141">
            <v>98.330000000000013</v>
          </cell>
          <cell r="Q141">
            <v>98.37</v>
          </cell>
          <cell r="R141">
            <v>106.69</v>
          </cell>
          <cell r="S141">
            <v>145.47999999999999</v>
          </cell>
          <cell r="T141">
            <v>149.82</v>
          </cell>
          <cell r="U141">
            <v>160.44</v>
          </cell>
          <cell r="V141">
            <v>160.38</v>
          </cell>
          <cell r="W141">
            <v>153.91</v>
          </cell>
          <cell r="X141">
            <v>154.69999999999999</v>
          </cell>
          <cell r="Y141">
            <v>129.63</v>
          </cell>
          <cell r="Z141">
            <v>59.97</v>
          </cell>
          <cell r="AA141">
            <v>60</v>
          </cell>
          <cell r="AB141">
            <v>2505.44</v>
          </cell>
        </row>
        <row r="143">
          <cell r="B143" t="str">
            <v>G1MRPCOR</v>
          </cell>
          <cell r="C143" t="str">
            <v>MONTE RIO POWER CORPORATION</v>
          </cell>
        </row>
        <row r="145">
          <cell r="B145" t="str">
            <v>G3IKM22</v>
          </cell>
          <cell r="C145" t="str">
            <v>INCA KM22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B146" t="str">
            <v>G3BERSAL</v>
          </cell>
          <cell r="C146" t="str">
            <v>BERSAL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8">
          <cell r="C148" t="str">
            <v>SUB-TOTAL: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50">
          <cell r="B150" t="str">
            <v>G1DPPLDC</v>
          </cell>
          <cell r="C150" t="str">
            <v>DOMINICAN POWER PARTNERS LDC</v>
          </cell>
        </row>
        <row r="152">
          <cell r="B152" t="str">
            <v>G3LMINA5</v>
          </cell>
          <cell r="C152" t="str">
            <v>LOS MINA 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B153" t="str">
            <v>G3LMINA6</v>
          </cell>
          <cell r="C153" t="str">
            <v>LOS MINA 6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B154" t="str">
            <v>G3PEMCT</v>
          </cell>
          <cell r="C154" t="str">
            <v>PARQUE ENERGETICO LOS MINA CC TOTAL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 t="str">
            <v>G3PEMCP</v>
          </cell>
          <cell r="C155" t="str">
            <v>PARQUE ENERGETICO LOS MINA CC PARCIAL</v>
          </cell>
          <cell r="D155">
            <v>145.41999999999999</v>
          </cell>
          <cell r="E155">
            <v>145.19999999999999</v>
          </cell>
          <cell r="F155">
            <v>144.9</v>
          </cell>
          <cell r="G155">
            <v>145.29</v>
          </cell>
          <cell r="H155">
            <v>145.54</v>
          </cell>
          <cell r="I155">
            <v>145.47</v>
          </cell>
          <cell r="J155">
            <v>146.04</v>
          </cell>
          <cell r="K155">
            <v>146.12</v>
          </cell>
          <cell r="L155">
            <v>145.97999999999999</v>
          </cell>
          <cell r="M155">
            <v>146.12</v>
          </cell>
          <cell r="N155">
            <v>146.47999999999999</v>
          </cell>
          <cell r="O155">
            <v>146.65</v>
          </cell>
          <cell r="P155">
            <v>147.13</v>
          </cell>
          <cell r="Q155">
            <v>147.54</v>
          </cell>
          <cell r="R155">
            <v>148.28</v>
          </cell>
          <cell r="S155">
            <v>148.03</v>
          </cell>
          <cell r="T155">
            <v>148.18</v>
          </cell>
          <cell r="U155">
            <v>147.6</v>
          </cell>
          <cell r="V155">
            <v>147.19999999999999</v>
          </cell>
          <cell r="W155">
            <v>145.82</v>
          </cell>
          <cell r="X155">
            <v>145.97</v>
          </cell>
          <cell r="Y155">
            <v>145.81</v>
          </cell>
          <cell r="Z155">
            <v>145.87</v>
          </cell>
          <cell r="AA155">
            <v>145.81</v>
          </cell>
          <cell r="AB155">
            <v>3512.45</v>
          </cell>
        </row>
        <row r="157">
          <cell r="C157" t="str">
            <v>SUB-TOTAL:</v>
          </cell>
          <cell r="D157">
            <v>145.41999999999999</v>
          </cell>
          <cell r="E157">
            <v>145.19999999999999</v>
          </cell>
          <cell r="F157">
            <v>144.9</v>
          </cell>
          <cell r="G157">
            <v>145.29</v>
          </cell>
          <cell r="H157">
            <v>145.54</v>
          </cell>
          <cell r="I157">
            <v>145.47</v>
          </cell>
          <cell r="J157">
            <v>146.04</v>
          </cell>
          <cell r="K157">
            <v>146.12</v>
          </cell>
          <cell r="L157">
            <v>145.97999999999999</v>
          </cell>
          <cell r="M157">
            <v>146.12</v>
          </cell>
          <cell r="N157">
            <v>146.47999999999999</v>
          </cell>
          <cell r="O157">
            <v>146.65</v>
          </cell>
          <cell r="P157">
            <v>147.13</v>
          </cell>
          <cell r="Q157">
            <v>147.54</v>
          </cell>
          <cell r="R157">
            <v>148.28</v>
          </cell>
          <cell r="S157">
            <v>148.03</v>
          </cell>
          <cell r="T157">
            <v>148.18</v>
          </cell>
          <cell r="U157">
            <v>147.6</v>
          </cell>
          <cell r="V157">
            <v>147.19999999999999</v>
          </cell>
          <cell r="W157">
            <v>145.82</v>
          </cell>
          <cell r="X157">
            <v>145.97</v>
          </cell>
          <cell r="Y157">
            <v>145.81</v>
          </cell>
          <cell r="Z157">
            <v>145.87</v>
          </cell>
          <cell r="AA157">
            <v>145.81</v>
          </cell>
          <cell r="AB157">
            <v>3512.45</v>
          </cell>
        </row>
        <row r="159">
          <cell r="B159" t="str">
            <v>G1AADR</v>
          </cell>
          <cell r="C159" t="str">
            <v>AES ANDRES DR, S.A.</v>
          </cell>
        </row>
        <row r="161">
          <cell r="B161" t="str">
            <v>G3AANDRE</v>
          </cell>
          <cell r="C161" t="str">
            <v>AES ANDRES</v>
          </cell>
          <cell r="D161">
            <v>285.61</v>
          </cell>
          <cell r="E161">
            <v>284.64999999999998</v>
          </cell>
          <cell r="F161">
            <v>285.68</v>
          </cell>
          <cell r="G161">
            <v>285.86</v>
          </cell>
          <cell r="H161">
            <v>285.14999999999998</v>
          </cell>
          <cell r="I161">
            <v>285.36</v>
          </cell>
          <cell r="J161">
            <v>287.44</v>
          </cell>
          <cell r="K161">
            <v>287.27</v>
          </cell>
          <cell r="L161">
            <v>281.02</v>
          </cell>
          <cell r="M161">
            <v>278.57</v>
          </cell>
          <cell r="N161">
            <v>285.14999999999998</v>
          </cell>
          <cell r="O161">
            <v>285.18</v>
          </cell>
          <cell r="P161">
            <v>285.23</v>
          </cell>
          <cell r="Q161">
            <v>286.05</v>
          </cell>
          <cell r="R161">
            <v>286.88</v>
          </cell>
          <cell r="S161">
            <v>285.95999999999998</v>
          </cell>
          <cell r="T161">
            <v>286.92</v>
          </cell>
          <cell r="U161">
            <v>286.88</v>
          </cell>
          <cell r="V161">
            <v>287</v>
          </cell>
          <cell r="W161">
            <v>283.89</v>
          </cell>
          <cell r="X161">
            <v>284.68</v>
          </cell>
          <cell r="Y161">
            <v>284.52999999999997</v>
          </cell>
          <cell r="Z161">
            <v>285.12</v>
          </cell>
          <cell r="AA161">
            <v>284.5</v>
          </cell>
          <cell r="AB161">
            <v>6844.5800000000008</v>
          </cell>
        </row>
        <row r="163">
          <cell r="C163" t="str">
            <v>SUB-TOTAL:</v>
          </cell>
          <cell r="D163">
            <v>285.61</v>
          </cell>
          <cell r="E163">
            <v>284.64999999999998</v>
          </cell>
          <cell r="F163">
            <v>285.68</v>
          </cell>
          <cell r="G163">
            <v>285.86</v>
          </cell>
          <cell r="H163">
            <v>285.14999999999998</v>
          </cell>
          <cell r="I163">
            <v>285.36</v>
          </cell>
          <cell r="J163">
            <v>287.44</v>
          </cell>
          <cell r="K163">
            <v>287.27</v>
          </cell>
          <cell r="L163">
            <v>281.02</v>
          </cell>
          <cell r="M163">
            <v>278.57</v>
          </cell>
          <cell r="N163">
            <v>285.14999999999998</v>
          </cell>
          <cell r="O163">
            <v>285.18</v>
          </cell>
          <cell r="P163">
            <v>285.23</v>
          </cell>
          <cell r="Q163">
            <v>286.05</v>
          </cell>
          <cell r="R163">
            <v>286.88</v>
          </cell>
          <cell r="S163">
            <v>285.95999999999998</v>
          </cell>
          <cell r="T163">
            <v>286.92</v>
          </cell>
          <cell r="U163">
            <v>286.88</v>
          </cell>
          <cell r="V163">
            <v>287</v>
          </cell>
          <cell r="W163">
            <v>283.89</v>
          </cell>
          <cell r="X163">
            <v>284.68</v>
          </cell>
          <cell r="Y163">
            <v>284.52999999999997</v>
          </cell>
          <cell r="Z163">
            <v>285.12</v>
          </cell>
          <cell r="AA163">
            <v>284.5</v>
          </cell>
          <cell r="AB163">
            <v>6844.5800000000008</v>
          </cell>
        </row>
        <row r="165">
          <cell r="B165" t="str">
            <v>G1CMDOMI</v>
          </cell>
          <cell r="C165" t="str">
            <v>COMPLEJO METALURGICO DOMINICANO</v>
          </cell>
        </row>
        <row r="167">
          <cell r="B167" t="str">
            <v>G3METALD</v>
          </cell>
          <cell r="C167" t="str">
            <v>METALDOM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9">
          <cell r="C169" t="str">
            <v>SUB-TOTAL: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1">
          <cell r="B171" t="str">
            <v>G1LOPPLA</v>
          </cell>
          <cell r="C171" t="str">
            <v>LOS ORIGENES POWER PLANT</v>
          </cell>
        </row>
        <row r="173">
          <cell r="B173" t="str">
            <v>G3LOPPGN</v>
          </cell>
          <cell r="C173" t="str">
            <v>LOS ORÍGENES POWER PLANT GAS NATURAL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B174" t="str">
            <v>G3LOPPFO</v>
          </cell>
          <cell r="C174" t="str">
            <v>LOS ORÍGENES POWER PLANT FUEL OIL</v>
          </cell>
          <cell r="D174">
            <v>38.65</v>
          </cell>
          <cell r="E174">
            <v>37.450000000000003</v>
          </cell>
          <cell r="F174">
            <v>33.479999999999997</v>
          </cell>
          <cell r="G174">
            <v>42.71</v>
          </cell>
          <cell r="H174">
            <v>35.67</v>
          </cell>
          <cell r="I174">
            <v>37.049999999999997</v>
          </cell>
          <cell r="J174">
            <v>44.59</v>
          </cell>
          <cell r="K174">
            <v>47.95</v>
          </cell>
          <cell r="L174">
            <v>42.51</v>
          </cell>
          <cell r="M174">
            <v>40.64</v>
          </cell>
          <cell r="N174">
            <v>40.340000000000003</v>
          </cell>
          <cell r="O174">
            <v>38.03</v>
          </cell>
          <cell r="P174">
            <v>39.47</v>
          </cell>
          <cell r="Q174">
            <v>39.86</v>
          </cell>
          <cell r="R174">
            <v>41.89</v>
          </cell>
          <cell r="S174">
            <v>40.799999999999997</v>
          </cell>
          <cell r="T174">
            <v>41.6</v>
          </cell>
          <cell r="U174">
            <v>41.48</v>
          </cell>
          <cell r="V174">
            <v>43.37</v>
          </cell>
          <cell r="W174">
            <v>35.56</v>
          </cell>
          <cell r="X174">
            <v>29.21</v>
          </cell>
          <cell r="Y174">
            <v>31.06</v>
          </cell>
          <cell r="Z174">
            <v>34.4</v>
          </cell>
          <cell r="AA174">
            <v>34.979999999999997</v>
          </cell>
          <cell r="AB174">
            <v>932.74999999999989</v>
          </cell>
        </row>
        <row r="176">
          <cell r="C176" t="str">
            <v>SUB-TOTAL:</v>
          </cell>
          <cell r="D176">
            <v>38.65</v>
          </cell>
          <cell r="E176">
            <v>37.450000000000003</v>
          </cell>
          <cell r="F176">
            <v>33.479999999999997</v>
          </cell>
          <cell r="G176">
            <v>42.71</v>
          </cell>
          <cell r="H176">
            <v>35.67</v>
          </cell>
          <cell r="I176">
            <v>37.049999999999997</v>
          </cell>
          <cell r="J176">
            <v>44.59</v>
          </cell>
          <cell r="K176">
            <v>47.95</v>
          </cell>
          <cell r="L176">
            <v>42.51</v>
          </cell>
          <cell r="M176">
            <v>40.64</v>
          </cell>
          <cell r="N176">
            <v>40.340000000000003</v>
          </cell>
          <cell r="O176">
            <v>38.03</v>
          </cell>
          <cell r="P176">
            <v>39.47</v>
          </cell>
          <cell r="Q176">
            <v>39.86</v>
          </cell>
          <cell r="R176">
            <v>41.89</v>
          </cell>
          <cell r="S176">
            <v>40.799999999999997</v>
          </cell>
          <cell r="T176">
            <v>41.6</v>
          </cell>
          <cell r="U176">
            <v>41.48</v>
          </cell>
          <cell r="V176">
            <v>43.37</v>
          </cell>
          <cell r="W176">
            <v>35.56</v>
          </cell>
          <cell r="X176">
            <v>29.21</v>
          </cell>
          <cell r="Y176">
            <v>31.06</v>
          </cell>
          <cell r="Z176">
            <v>34.4</v>
          </cell>
          <cell r="AA176">
            <v>34.979999999999997</v>
          </cell>
          <cell r="AB176">
            <v>932.74999999999989</v>
          </cell>
        </row>
        <row r="178">
          <cell r="B178" t="str">
            <v>G1LINVES</v>
          </cell>
          <cell r="C178" t="str">
            <v>LEAR INVESTMENT, S.A.</v>
          </cell>
        </row>
        <row r="180">
          <cell r="B180" t="str">
            <v>G3MRIO</v>
          </cell>
          <cell r="C180" t="str">
            <v>MONTE RIO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2">
          <cell r="B182" t="str">
            <v>SUB-TOTAL:</v>
          </cell>
          <cell r="C182" t="str">
            <v>SUB-TOTAL: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4">
          <cell r="B184" t="str">
            <v>G1PVDC</v>
          </cell>
          <cell r="C184" t="str">
            <v>PVDC</v>
          </cell>
        </row>
        <row r="186">
          <cell r="B186" t="str">
            <v>G3QUI1FO</v>
          </cell>
          <cell r="C186" t="str">
            <v>QUISQUEYA 1 FO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 t="str">
            <v>G3Q1SPFO</v>
          </cell>
          <cell r="C187" t="str">
            <v>QUISQUEYA 1 SAN PEDRO FO</v>
          </cell>
          <cell r="D187">
            <v>56.88</v>
          </cell>
          <cell r="E187">
            <v>54.06</v>
          </cell>
          <cell r="F187">
            <v>58.64</v>
          </cell>
          <cell r="G187">
            <v>59.78</v>
          </cell>
          <cell r="H187">
            <v>57.04</v>
          </cell>
          <cell r="I187">
            <v>57.4</v>
          </cell>
          <cell r="J187">
            <v>61.8</v>
          </cell>
          <cell r="K187">
            <v>63.34</v>
          </cell>
          <cell r="L187">
            <v>58.49</v>
          </cell>
          <cell r="M187">
            <v>57.45</v>
          </cell>
          <cell r="N187">
            <v>56.46</v>
          </cell>
          <cell r="O187">
            <v>54.81</v>
          </cell>
          <cell r="P187">
            <v>56.2</v>
          </cell>
          <cell r="Q187">
            <v>56.67</v>
          </cell>
          <cell r="R187">
            <v>59.46</v>
          </cell>
          <cell r="S187">
            <v>53.37</v>
          </cell>
          <cell r="T187">
            <v>53.81</v>
          </cell>
          <cell r="U187">
            <v>54.02</v>
          </cell>
          <cell r="V187">
            <v>56.27</v>
          </cell>
          <cell r="W187">
            <v>50.9</v>
          </cell>
          <cell r="X187">
            <v>53.12</v>
          </cell>
          <cell r="Y187">
            <v>52.08</v>
          </cell>
          <cell r="Z187">
            <v>53.27</v>
          </cell>
          <cell r="AA187">
            <v>53.44</v>
          </cell>
          <cell r="AB187">
            <v>1348.76</v>
          </cell>
        </row>
        <row r="188">
          <cell r="B188" t="str">
            <v>G3QUI1GN</v>
          </cell>
          <cell r="C188" t="str">
            <v>QUISQUEYA 1 GN</v>
          </cell>
          <cell r="D188">
            <v>119.39</v>
          </cell>
          <cell r="E188">
            <v>95.87</v>
          </cell>
          <cell r="F188">
            <v>94.85</v>
          </cell>
          <cell r="G188">
            <v>94.38</v>
          </cell>
          <cell r="H188">
            <v>94.34</v>
          </cell>
          <cell r="I188">
            <v>94.44</v>
          </cell>
          <cell r="J188">
            <v>95.51</v>
          </cell>
          <cell r="K188">
            <v>91.78</v>
          </cell>
          <cell r="L188">
            <v>84.78</v>
          </cell>
          <cell r="M188">
            <v>80.17</v>
          </cell>
          <cell r="N188">
            <v>92.79</v>
          </cell>
          <cell r="O188">
            <v>92.44</v>
          </cell>
          <cell r="P188">
            <v>92</v>
          </cell>
          <cell r="Q188">
            <v>95.81</v>
          </cell>
          <cell r="R188">
            <v>100.62</v>
          </cell>
          <cell r="S188">
            <v>97.5</v>
          </cell>
          <cell r="T188">
            <v>100.65</v>
          </cell>
          <cell r="U188">
            <v>100.76</v>
          </cell>
          <cell r="V188">
            <v>110.28</v>
          </cell>
          <cell r="W188">
            <v>145.41</v>
          </cell>
          <cell r="X188">
            <v>146.97999999999999</v>
          </cell>
          <cell r="Y188">
            <v>147.5</v>
          </cell>
          <cell r="Z188">
            <v>147.69999999999999</v>
          </cell>
          <cell r="AA188">
            <v>147.59</v>
          </cell>
          <cell r="AB188">
            <v>2563.54</v>
          </cell>
        </row>
        <row r="189">
          <cell r="B189" t="str">
            <v>G3Q1SPGN</v>
          </cell>
          <cell r="C189" t="str">
            <v>QUISQUEYA 1 SAN PEDRO GN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1">
          <cell r="C191" t="str">
            <v>SUB-TOTAL:</v>
          </cell>
          <cell r="D191">
            <v>176.27</v>
          </cell>
          <cell r="E191">
            <v>149.93</v>
          </cell>
          <cell r="F191">
            <v>153.49</v>
          </cell>
          <cell r="G191">
            <v>154.16</v>
          </cell>
          <cell r="H191">
            <v>151.38</v>
          </cell>
          <cell r="I191">
            <v>151.84</v>
          </cell>
          <cell r="J191">
            <v>157.31</v>
          </cell>
          <cell r="K191">
            <v>155.12</v>
          </cell>
          <cell r="L191">
            <v>143.27000000000001</v>
          </cell>
          <cell r="M191">
            <v>137.62</v>
          </cell>
          <cell r="N191">
            <v>149.25</v>
          </cell>
          <cell r="O191">
            <v>147.25</v>
          </cell>
          <cell r="P191">
            <v>148.19999999999999</v>
          </cell>
          <cell r="Q191">
            <v>152.48000000000002</v>
          </cell>
          <cell r="R191">
            <v>160.08000000000001</v>
          </cell>
          <cell r="S191">
            <v>150.87</v>
          </cell>
          <cell r="T191">
            <v>154.46</v>
          </cell>
          <cell r="U191">
            <v>154.78</v>
          </cell>
          <cell r="V191">
            <v>166.55</v>
          </cell>
          <cell r="W191">
            <v>196.31</v>
          </cell>
          <cell r="X191">
            <v>200.1</v>
          </cell>
          <cell r="Y191">
            <v>199.57999999999998</v>
          </cell>
          <cell r="Z191">
            <v>200.97</v>
          </cell>
          <cell r="AA191">
            <v>201.03</v>
          </cell>
          <cell r="AB191">
            <v>3912.3</v>
          </cell>
        </row>
        <row r="193">
          <cell r="B193" t="str">
            <v>G1EJRC</v>
          </cell>
          <cell r="C193" t="str">
            <v>ELECTRONIC J.R.C. SRL</v>
          </cell>
        </row>
        <row r="195">
          <cell r="B195" t="str">
            <v>G3MPSOLA</v>
          </cell>
          <cell r="C195" t="str">
            <v>MONTE PLATA SOLAR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1.5</v>
          </cell>
          <cell r="L195">
            <v>7.87</v>
          </cell>
          <cell r="M195">
            <v>13.52</v>
          </cell>
          <cell r="N195">
            <v>18.309999999999999</v>
          </cell>
          <cell r="O195">
            <v>17.64</v>
          </cell>
          <cell r="P195">
            <v>21.01</v>
          </cell>
          <cell r="Q195">
            <v>20.13</v>
          </cell>
          <cell r="R195">
            <v>17.649999999999999</v>
          </cell>
          <cell r="S195">
            <v>14.53</v>
          </cell>
          <cell r="T195">
            <v>6.24</v>
          </cell>
          <cell r="U195">
            <v>2.27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140.67000000000002</v>
          </cell>
        </row>
        <row r="196">
          <cell r="C196" t="str">
            <v>SUB-TOTAL: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1.5</v>
          </cell>
          <cell r="L196">
            <v>7.87</v>
          </cell>
          <cell r="M196">
            <v>13.52</v>
          </cell>
          <cell r="N196">
            <v>18.309999999999999</v>
          </cell>
          <cell r="O196">
            <v>17.64</v>
          </cell>
          <cell r="P196">
            <v>21.01</v>
          </cell>
          <cell r="Q196">
            <v>20.13</v>
          </cell>
          <cell r="R196">
            <v>17.649999999999999</v>
          </cell>
          <cell r="S196">
            <v>14.53</v>
          </cell>
          <cell r="T196">
            <v>6.24</v>
          </cell>
          <cell r="U196">
            <v>2.27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140.67000000000002</v>
          </cell>
        </row>
        <row r="198">
          <cell r="B198" t="str">
            <v>G1SPBESA</v>
          </cell>
          <cell r="C198" t="str">
            <v xml:space="preserve"> SAN PEDRO BIO-ENERGY S.R.L</v>
          </cell>
        </row>
        <row r="200">
          <cell r="B200" t="str">
            <v>G3SPBIOE</v>
          </cell>
          <cell r="C200" t="str">
            <v>SAN PEDRO BIO-ENERGY</v>
          </cell>
          <cell r="D200">
            <v>17.329999999999998</v>
          </cell>
          <cell r="E200">
            <v>17.32</v>
          </cell>
          <cell r="F200">
            <v>17.329999999999998</v>
          </cell>
          <cell r="G200">
            <v>17.329999999999998</v>
          </cell>
          <cell r="H200">
            <v>17.329999999999998</v>
          </cell>
          <cell r="I200">
            <v>17.32</v>
          </cell>
          <cell r="J200">
            <v>17.32</v>
          </cell>
          <cell r="K200">
            <v>17.329999999999998</v>
          </cell>
          <cell r="L200">
            <v>17.309999999999999</v>
          </cell>
          <cell r="M200">
            <v>16.22</v>
          </cell>
          <cell r="N200">
            <v>15.41</v>
          </cell>
          <cell r="O200">
            <v>16.100000000000001</v>
          </cell>
          <cell r="P200">
            <v>16.73</v>
          </cell>
          <cell r="Q200">
            <v>17.309999999999999</v>
          </cell>
          <cell r="R200">
            <v>17.32</v>
          </cell>
          <cell r="S200">
            <v>17.32</v>
          </cell>
          <cell r="T200">
            <v>17.32</v>
          </cell>
          <cell r="U200">
            <v>17.32</v>
          </cell>
          <cell r="V200">
            <v>17.32</v>
          </cell>
          <cell r="W200">
            <v>17.309999999999999</v>
          </cell>
          <cell r="X200">
            <v>17.32</v>
          </cell>
          <cell r="Y200">
            <v>17.309999999999999</v>
          </cell>
          <cell r="Z200">
            <v>17.32</v>
          </cell>
          <cell r="AA200">
            <v>17.309999999999999</v>
          </cell>
          <cell r="AB200">
            <v>410.85999999999996</v>
          </cell>
        </row>
        <row r="201">
          <cell r="C201" t="str">
            <v>SUB-TOTAL:</v>
          </cell>
          <cell r="D201">
            <v>17.329999999999998</v>
          </cell>
          <cell r="E201">
            <v>17.32</v>
          </cell>
          <cell r="F201">
            <v>17.329999999999998</v>
          </cell>
          <cell r="G201">
            <v>17.329999999999998</v>
          </cell>
          <cell r="H201">
            <v>17.329999999999998</v>
          </cell>
          <cell r="I201">
            <v>17.32</v>
          </cell>
          <cell r="J201">
            <v>17.32</v>
          </cell>
          <cell r="K201">
            <v>17.329999999999998</v>
          </cell>
          <cell r="L201">
            <v>17.309999999999999</v>
          </cell>
          <cell r="M201">
            <v>16.22</v>
          </cell>
          <cell r="N201">
            <v>15.41</v>
          </cell>
          <cell r="O201">
            <v>16.100000000000001</v>
          </cell>
          <cell r="P201">
            <v>16.73</v>
          </cell>
          <cell r="Q201">
            <v>17.309999999999999</v>
          </cell>
          <cell r="R201">
            <v>17.32</v>
          </cell>
          <cell r="S201">
            <v>17.32</v>
          </cell>
          <cell r="T201">
            <v>17.32</v>
          </cell>
          <cell r="U201">
            <v>17.32</v>
          </cell>
          <cell r="V201">
            <v>17.32</v>
          </cell>
          <cell r="W201">
            <v>17.309999999999999</v>
          </cell>
          <cell r="X201">
            <v>17.32</v>
          </cell>
          <cell r="Y201">
            <v>17.309999999999999</v>
          </cell>
          <cell r="Z201">
            <v>17.32</v>
          </cell>
          <cell r="AA201">
            <v>17.309999999999999</v>
          </cell>
          <cell r="AB201">
            <v>410.85999999999996</v>
          </cell>
        </row>
        <row r="203">
          <cell r="B203" t="str">
            <v>G1MSFV</v>
          </cell>
          <cell r="C203" t="str">
            <v>MONTECRISTI SOLAR FV, S.A.S.</v>
          </cell>
        </row>
        <row r="205">
          <cell r="B205" t="str">
            <v>G3PFMSO1</v>
          </cell>
          <cell r="C205" t="str">
            <v>PARQUE FOTOVOLTAICO MONTE CRISTI SOLAR1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0.88</v>
          </cell>
          <cell r="L205">
            <v>10.74</v>
          </cell>
          <cell r="M205">
            <v>24.05</v>
          </cell>
          <cell r="N205">
            <v>33.619999999999997</v>
          </cell>
          <cell r="O205">
            <v>39.270000000000003</v>
          </cell>
          <cell r="P205">
            <v>40.54</v>
          </cell>
          <cell r="Q205">
            <v>38.020000000000003</v>
          </cell>
          <cell r="R205">
            <v>34.07</v>
          </cell>
          <cell r="S205">
            <v>29.9</v>
          </cell>
          <cell r="T205">
            <v>19.28</v>
          </cell>
          <cell r="U205">
            <v>5.76</v>
          </cell>
          <cell r="V205">
            <v>0.03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276.15999999999997</v>
          </cell>
        </row>
        <row r="206">
          <cell r="C206" t="str">
            <v>SUB-TOTAL: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0.88</v>
          </cell>
          <cell r="L206">
            <v>10.74</v>
          </cell>
          <cell r="M206">
            <v>24.05</v>
          </cell>
          <cell r="N206">
            <v>33.619999999999997</v>
          </cell>
          <cell r="O206">
            <v>39.270000000000003</v>
          </cell>
          <cell r="P206">
            <v>40.54</v>
          </cell>
          <cell r="Q206">
            <v>38.020000000000003</v>
          </cell>
          <cell r="R206">
            <v>34.07</v>
          </cell>
          <cell r="S206">
            <v>29.9</v>
          </cell>
          <cell r="T206">
            <v>19.28</v>
          </cell>
          <cell r="U206">
            <v>5.76</v>
          </cell>
          <cell r="V206">
            <v>0.03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276.15999999999997</v>
          </cell>
        </row>
        <row r="208">
          <cell r="B208" t="str">
            <v>G1ACLARA</v>
          </cell>
          <cell r="C208" t="str">
            <v>AGUA CLARA, S. A.S.</v>
          </cell>
        </row>
        <row r="210">
          <cell r="B210" t="str">
            <v>G3PEACLA</v>
          </cell>
          <cell r="C210" t="str">
            <v>PARQUE EOLICO AGUA CLARA</v>
          </cell>
          <cell r="D210">
            <v>18.03</v>
          </cell>
          <cell r="E210">
            <v>25.68</v>
          </cell>
          <cell r="F210">
            <v>23</v>
          </cell>
          <cell r="G210">
            <v>27.27</v>
          </cell>
          <cell r="H210">
            <v>29.02</v>
          </cell>
          <cell r="I210">
            <v>24.4</v>
          </cell>
          <cell r="J210">
            <v>17.45</v>
          </cell>
          <cell r="K210">
            <v>18.399999999999999</v>
          </cell>
          <cell r="L210">
            <v>16.5</v>
          </cell>
          <cell r="M210">
            <v>15.57</v>
          </cell>
          <cell r="N210">
            <v>9.74</v>
          </cell>
          <cell r="O210">
            <v>8.6300000000000008</v>
          </cell>
          <cell r="P210">
            <v>8.56</v>
          </cell>
          <cell r="Q210">
            <v>5.45</v>
          </cell>
          <cell r="R210">
            <v>6.68</v>
          </cell>
          <cell r="S210">
            <v>11.99</v>
          </cell>
          <cell r="T210">
            <v>25.6</v>
          </cell>
          <cell r="U210">
            <v>27.68</v>
          </cell>
          <cell r="V210">
            <v>31.73</v>
          </cell>
          <cell r="W210">
            <v>26.12</v>
          </cell>
          <cell r="X210">
            <v>25.7</v>
          </cell>
          <cell r="Y210">
            <v>29.08</v>
          </cell>
          <cell r="Z210">
            <v>40.44</v>
          </cell>
          <cell r="AA210">
            <v>32.729999999999997</v>
          </cell>
          <cell r="AB210">
            <v>505.45000000000005</v>
          </cell>
        </row>
        <row r="211">
          <cell r="C211" t="str">
            <v>SUB-TOTAL:</v>
          </cell>
          <cell r="D211">
            <v>18.03</v>
          </cell>
          <cell r="E211">
            <v>25.68</v>
          </cell>
          <cell r="F211">
            <v>23</v>
          </cell>
          <cell r="G211">
            <v>27.27</v>
          </cell>
          <cell r="H211">
            <v>29.02</v>
          </cell>
          <cell r="I211">
            <v>24.4</v>
          </cell>
          <cell r="J211">
            <v>17.45</v>
          </cell>
          <cell r="K211">
            <v>18.399999999999999</v>
          </cell>
          <cell r="L211">
            <v>16.5</v>
          </cell>
          <cell r="M211">
            <v>15.57</v>
          </cell>
          <cell r="N211">
            <v>9.74</v>
          </cell>
          <cell r="O211">
            <v>8.6300000000000008</v>
          </cell>
          <cell r="P211">
            <v>8.56</v>
          </cell>
          <cell r="Q211">
            <v>5.45</v>
          </cell>
          <cell r="R211">
            <v>6.68</v>
          </cell>
          <cell r="S211">
            <v>11.99</v>
          </cell>
          <cell r="T211">
            <v>25.6</v>
          </cell>
          <cell r="U211">
            <v>27.68</v>
          </cell>
          <cell r="V211">
            <v>31.73</v>
          </cell>
          <cell r="W211">
            <v>26.12</v>
          </cell>
          <cell r="X211">
            <v>25.7</v>
          </cell>
          <cell r="Y211">
            <v>29.08</v>
          </cell>
          <cell r="Z211">
            <v>40.44</v>
          </cell>
          <cell r="AA211">
            <v>32.729999999999997</v>
          </cell>
          <cell r="AB211">
            <v>505.45000000000005</v>
          </cell>
        </row>
        <row r="213">
          <cell r="B213" t="str">
            <v>G1PECARI</v>
          </cell>
          <cell r="C213" t="str">
            <v>PARQUES EOLICOS DEL CARIBE, S.A.</v>
          </cell>
        </row>
        <row r="215">
          <cell r="B215" t="str">
            <v>G3PEGUAN</v>
          </cell>
          <cell r="C215" t="str">
            <v>PARQUE EOLICO GUANILLO</v>
          </cell>
          <cell r="D215">
            <v>16.53</v>
          </cell>
          <cell r="E215">
            <v>21</v>
          </cell>
          <cell r="F215">
            <v>19.66</v>
          </cell>
          <cell r="G215">
            <v>15.9</v>
          </cell>
          <cell r="H215">
            <v>18.88</v>
          </cell>
          <cell r="I215">
            <v>20.190000000000001</v>
          </cell>
          <cell r="J215">
            <v>23.41</v>
          </cell>
          <cell r="K215">
            <v>20.51</v>
          </cell>
          <cell r="L215">
            <v>11.64</v>
          </cell>
          <cell r="M215">
            <v>17.86</v>
          </cell>
          <cell r="N215">
            <v>27.6</v>
          </cell>
          <cell r="O215">
            <v>22.04</v>
          </cell>
          <cell r="P215">
            <v>26.66</v>
          </cell>
          <cell r="Q215">
            <v>30.12</v>
          </cell>
          <cell r="R215">
            <v>36.46</v>
          </cell>
          <cell r="S215">
            <v>41.9</v>
          </cell>
          <cell r="T215">
            <v>44.11</v>
          </cell>
          <cell r="U215">
            <v>42.22</v>
          </cell>
          <cell r="V215">
            <v>35.67</v>
          </cell>
          <cell r="W215">
            <v>27.92</v>
          </cell>
          <cell r="X215">
            <v>23.39</v>
          </cell>
          <cell r="Y215">
            <v>22.22</v>
          </cell>
          <cell r="Z215">
            <v>24.6</v>
          </cell>
          <cell r="AA215">
            <v>30.62</v>
          </cell>
          <cell r="AB215">
            <v>621.11</v>
          </cell>
        </row>
        <row r="216">
          <cell r="C216" t="str">
            <v>SUB-TOTAL</v>
          </cell>
          <cell r="D216">
            <v>16.53</v>
          </cell>
          <cell r="E216">
            <v>21</v>
          </cell>
          <cell r="F216">
            <v>19.66</v>
          </cell>
          <cell r="G216">
            <v>15.9</v>
          </cell>
          <cell r="H216">
            <v>18.88</v>
          </cell>
          <cell r="I216">
            <v>20.190000000000001</v>
          </cell>
          <cell r="J216">
            <v>23.41</v>
          </cell>
          <cell r="K216">
            <v>20.51</v>
          </cell>
          <cell r="L216">
            <v>11.64</v>
          </cell>
          <cell r="M216">
            <v>17.86</v>
          </cell>
          <cell r="N216">
            <v>27.6</v>
          </cell>
          <cell r="O216">
            <v>22.04</v>
          </cell>
          <cell r="P216">
            <v>26.66</v>
          </cell>
          <cell r="Q216">
            <v>30.12</v>
          </cell>
          <cell r="R216">
            <v>36.46</v>
          </cell>
          <cell r="S216">
            <v>41.9</v>
          </cell>
          <cell r="T216">
            <v>44.11</v>
          </cell>
          <cell r="U216">
            <v>42.22</v>
          </cell>
          <cell r="V216">
            <v>35.67</v>
          </cell>
          <cell r="W216">
            <v>27.92</v>
          </cell>
          <cell r="X216">
            <v>23.39</v>
          </cell>
          <cell r="Y216">
            <v>22.22</v>
          </cell>
          <cell r="Z216">
            <v>24.6</v>
          </cell>
          <cell r="AA216">
            <v>30.62</v>
          </cell>
          <cell r="AB216">
            <v>621.11</v>
          </cell>
        </row>
        <row r="218">
          <cell r="B218" t="str">
            <v>G1GEDOMI</v>
          </cell>
          <cell r="C218" t="str">
            <v xml:space="preserve">GRUPO EÓLICO DOMINICANO, S.A. </v>
          </cell>
        </row>
        <row r="220">
          <cell r="B220" t="str">
            <v>G3PEMATA</v>
          </cell>
          <cell r="C220" t="str">
            <v>PARQUE EOLICO MATAFONGO</v>
          </cell>
          <cell r="D220">
            <v>28.58</v>
          </cell>
          <cell r="E220">
            <v>19.63</v>
          </cell>
          <cell r="F220">
            <v>17.21</v>
          </cell>
          <cell r="G220">
            <v>6.46</v>
          </cell>
          <cell r="H220">
            <v>2.99</v>
          </cell>
          <cell r="I220">
            <v>0.6</v>
          </cell>
          <cell r="J220">
            <v>4.58</v>
          </cell>
          <cell r="K220">
            <v>2.72</v>
          </cell>
          <cell r="L220">
            <v>1.06</v>
          </cell>
          <cell r="M220">
            <v>12.86</v>
          </cell>
          <cell r="N220">
            <v>21.43</v>
          </cell>
          <cell r="O220">
            <v>28.15</v>
          </cell>
          <cell r="P220">
            <v>27.72</v>
          </cell>
          <cell r="Q220">
            <v>30.13</v>
          </cell>
          <cell r="R220">
            <v>29.83</v>
          </cell>
          <cell r="S220">
            <v>30.17</v>
          </cell>
          <cell r="T220">
            <v>33.07</v>
          </cell>
          <cell r="U220">
            <v>33.61</v>
          </cell>
          <cell r="V220">
            <v>33.57</v>
          </cell>
          <cell r="W220">
            <v>32.78</v>
          </cell>
          <cell r="X220">
            <v>30.33</v>
          </cell>
          <cell r="Y220">
            <v>27.12</v>
          </cell>
          <cell r="Z220">
            <v>24.55</v>
          </cell>
          <cell r="AA220">
            <v>18</v>
          </cell>
          <cell r="AB220">
            <v>497.15</v>
          </cell>
        </row>
        <row r="221">
          <cell r="C221" t="str">
            <v>SUB-TOTAL</v>
          </cell>
          <cell r="D221">
            <v>28.58</v>
          </cell>
          <cell r="E221">
            <v>19.63</v>
          </cell>
          <cell r="F221">
            <v>17.21</v>
          </cell>
          <cell r="G221">
            <v>6.46</v>
          </cell>
          <cell r="H221">
            <v>2.99</v>
          </cell>
          <cell r="I221">
            <v>0.6</v>
          </cell>
          <cell r="J221">
            <v>4.58</v>
          </cell>
          <cell r="K221">
            <v>2.72</v>
          </cell>
          <cell r="L221">
            <v>1.06</v>
          </cell>
          <cell r="M221">
            <v>12.86</v>
          </cell>
          <cell r="N221">
            <v>21.43</v>
          </cell>
          <cell r="O221">
            <v>28.15</v>
          </cell>
          <cell r="P221">
            <v>27.72</v>
          </cell>
          <cell r="Q221">
            <v>30.13</v>
          </cell>
          <cell r="R221">
            <v>29.83</v>
          </cell>
          <cell r="S221">
            <v>30.17</v>
          </cell>
          <cell r="T221">
            <v>33.07</v>
          </cell>
          <cell r="U221">
            <v>33.61</v>
          </cell>
          <cell r="V221">
            <v>33.57</v>
          </cell>
          <cell r="W221">
            <v>32.78</v>
          </cell>
          <cell r="X221">
            <v>30.33</v>
          </cell>
          <cell r="Y221">
            <v>27.12</v>
          </cell>
          <cell r="Z221">
            <v>24.55</v>
          </cell>
          <cell r="AA221">
            <v>18</v>
          </cell>
          <cell r="AB221">
            <v>497.15</v>
          </cell>
        </row>
        <row r="223">
          <cell r="B223" t="str">
            <v>G1WENERG</v>
          </cell>
          <cell r="C223" t="str">
            <v>WCG ENERGY, LTD</v>
          </cell>
        </row>
        <row r="225">
          <cell r="B225" t="str">
            <v>G3PFMPAL</v>
          </cell>
          <cell r="C225" t="str">
            <v>PARQUE FOTOVOLTAICO MATA DE PALMA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2.31</v>
          </cell>
          <cell r="L225">
            <v>16.43</v>
          </cell>
          <cell r="M225">
            <v>29.93</v>
          </cell>
          <cell r="N225">
            <v>38.85</v>
          </cell>
          <cell r="O225">
            <v>41.24</v>
          </cell>
          <cell r="P225">
            <v>30.34</v>
          </cell>
          <cell r="Q225">
            <v>30.97</v>
          </cell>
          <cell r="R225">
            <v>36.17</v>
          </cell>
          <cell r="S225">
            <v>34.85</v>
          </cell>
          <cell r="T225">
            <v>19.96</v>
          </cell>
          <cell r="U225">
            <v>6.28</v>
          </cell>
          <cell r="V225">
            <v>0.02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287.34999999999997</v>
          </cell>
        </row>
        <row r="226">
          <cell r="C226" t="str">
            <v>SUB-TOTAL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2.31</v>
          </cell>
          <cell r="L226">
            <v>16.43</v>
          </cell>
          <cell r="M226">
            <v>29.93</v>
          </cell>
          <cell r="N226">
            <v>38.85</v>
          </cell>
          <cell r="O226">
            <v>41.24</v>
          </cell>
          <cell r="P226">
            <v>30.34</v>
          </cell>
          <cell r="Q226">
            <v>30.97</v>
          </cell>
          <cell r="R226">
            <v>36.17</v>
          </cell>
          <cell r="S226">
            <v>34.85</v>
          </cell>
          <cell r="T226">
            <v>19.96</v>
          </cell>
          <cell r="U226">
            <v>6.28</v>
          </cell>
          <cell r="V226">
            <v>0.02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287.34999999999997</v>
          </cell>
        </row>
        <row r="228">
          <cell r="B228" t="str">
            <v>G1PERENO</v>
          </cell>
          <cell r="C228" t="str">
            <v>POSEIDON ENERGIA RENOVABLE, S.A.</v>
          </cell>
        </row>
        <row r="230">
          <cell r="B230" t="str">
            <v>G3PELGUZ</v>
          </cell>
          <cell r="C230" t="str">
            <v>PARQUE EOLICO LOS GUZMANCITOS</v>
          </cell>
          <cell r="D230">
            <v>26.81</v>
          </cell>
          <cell r="E230">
            <v>22.04</v>
          </cell>
          <cell r="F230">
            <v>20.88</v>
          </cell>
          <cell r="G230">
            <v>21.42</v>
          </cell>
          <cell r="H230">
            <v>24.4</v>
          </cell>
          <cell r="I230">
            <v>26.7</v>
          </cell>
          <cell r="J230">
            <v>19.7</v>
          </cell>
          <cell r="K230">
            <v>16.32</v>
          </cell>
          <cell r="L230">
            <v>21.02</v>
          </cell>
          <cell r="M230">
            <v>14.59</v>
          </cell>
          <cell r="N230">
            <v>23.5</v>
          </cell>
          <cell r="O230">
            <v>22.69</v>
          </cell>
          <cell r="P230">
            <v>18.920000000000002</v>
          </cell>
          <cell r="Q230">
            <v>30.94</v>
          </cell>
          <cell r="R230">
            <v>37.54</v>
          </cell>
          <cell r="S230">
            <v>41.93</v>
          </cell>
          <cell r="T230">
            <v>42.55</v>
          </cell>
          <cell r="U230">
            <v>43.86</v>
          </cell>
          <cell r="V230">
            <v>43.82</v>
          </cell>
          <cell r="W230">
            <v>42.38</v>
          </cell>
          <cell r="X230">
            <v>36.15</v>
          </cell>
          <cell r="Y230">
            <v>34.869999999999997</v>
          </cell>
          <cell r="Z230">
            <v>20.68</v>
          </cell>
          <cell r="AA230">
            <v>14.37</v>
          </cell>
          <cell r="AB230">
            <v>668.08</v>
          </cell>
        </row>
        <row r="231">
          <cell r="C231" t="str">
            <v>SUB-TOTAL</v>
          </cell>
          <cell r="D231">
            <v>26.81</v>
          </cell>
          <cell r="E231">
            <v>22.04</v>
          </cell>
          <cell r="F231">
            <v>20.88</v>
          </cell>
          <cell r="G231">
            <v>21.42</v>
          </cell>
          <cell r="H231">
            <v>24.4</v>
          </cell>
          <cell r="I231">
            <v>26.7</v>
          </cell>
          <cell r="J231">
            <v>19.7</v>
          </cell>
          <cell r="K231">
            <v>16.32</v>
          </cell>
          <cell r="L231">
            <v>21.02</v>
          </cell>
          <cell r="M231">
            <v>14.59</v>
          </cell>
          <cell r="N231">
            <v>23.5</v>
          </cell>
          <cell r="O231">
            <v>22.69</v>
          </cell>
          <cell r="P231">
            <v>18.920000000000002</v>
          </cell>
          <cell r="Q231">
            <v>30.94</v>
          </cell>
          <cell r="R231">
            <v>37.54</v>
          </cell>
          <cell r="S231">
            <v>41.93</v>
          </cell>
          <cell r="T231">
            <v>42.55</v>
          </cell>
          <cell r="U231">
            <v>43.86</v>
          </cell>
          <cell r="V231">
            <v>43.82</v>
          </cell>
          <cell r="W231">
            <v>42.38</v>
          </cell>
          <cell r="X231">
            <v>36.15</v>
          </cell>
          <cell r="Y231">
            <v>34.869999999999997</v>
          </cell>
          <cell r="Z231">
            <v>20.68</v>
          </cell>
          <cell r="AA231">
            <v>14.37</v>
          </cell>
          <cell r="AB231">
            <v>668.08</v>
          </cell>
        </row>
        <row r="233">
          <cell r="B233" t="str">
            <v>G1ESENER</v>
          </cell>
          <cell r="C233" t="str">
            <v>EMERALD SOLAR ENERGY, SRL</v>
          </cell>
        </row>
        <row r="235">
          <cell r="B235" t="str">
            <v>G3PSCANO</v>
          </cell>
          <cell r="C235" t="str">
            <v>PARQUE SOLAR CANOA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1.1599999999999999</v>
          </cell>
          <cell r="M235">
            <v>4.29</v>
          </cell>
          <cell r="N235">
            <v>11.94</v>
          </cell>
          <cell r="O235">
            <v>22.2</v>
          </cell>
          <cell r="P235">
            <v>24.82</v>
          </cell>
          <cell r="Q235">
            <v>24.74</v>
          </cell>
          <cell r="R235">
            <v>22.68</v>
          </cell>
          <cell r="S235">
            <v>18.420000000000002</v>
          </cell>
          <cell r="T235">
            <v>12.31</v>
          </cell>
          <cell r="U235">
            <v>4.41</v>
          </cell>
          <cell r="V235">
            <v>0.06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147.03</v>
          </cell>
        </row>
        <row r="236">
          <cell r="C236" t="str">
            <v>SUB-TOTAL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1.1599999999999999</v>
          </cell>
          <cell r="M236">
            <v>4.29</v>
          </cell>
          <cell r="N236">
            <v>11.94</v>
          </cell>
          <cell r="O236">
            <v>22.2</v>
          </cell>
          <cell r="P236">
            <v>24.82</v>
          </cell>
          <cell r="Q236">
            <v>24.74</v>
          </cell>
          <cell r="R236">
            <v>22.68</v>
          </cell>
          <cell r="S236">
            <v>18.420000000000002</v>
          </cell>
          <cell r="T236">
            <v>12.31</v>
          </cell>
          <cell r="U236">
            <v>4.41</v>
          </cell>
          <cell r="V236">
            <v>0.06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147.03</v>
          </cell>
        </row>
        <row r="238">
          <cell r="B238" t="str">
            <v>G3PFBAYA</v>
          </cell>
          <cell r="C238" t="str">
            <v>PARQUE FOTOVOLTAICO BAYAHONDA (BAYASOL)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2.44</v>
          </cell>
          <cell r="L238">
            <v>16.100000000000001</v>
          </cell>
          <cell r="M238">
            <v>28.69</v>
          </cell>
          <cell r="N238">
            <v>38.22</v>
          </cell>
          <cell r="O238">
            <v>42.98</v>
          </cell>
          <cell r="P238">
            <v>44.65</v>
          </cell>
          <cell r="Q238">
            <v>43</v>
          </cell>
          <cell r="R238">
            <v>39.020000000000003</v>
          </cell>
          <cell r="S238">
            <v>29.03</v>
          </cell>
          <cell r="T238">
            <v>19.260000000000002</v>
          </cell>
          <cell r="U238">
            <v>4.74</v>
          </cell>
          <cell r="V238">
            <v>7.0000000000000007E-2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308.2</v>
          </cell>
        </row>
        <row r="239">
          <cell r="C239" t="str">
            <v>SUB-TOTAL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2.44</v>
          </cell>
          <cell r="L239">
            <v>16.100000000000001</v>
          </cell>
          <cell r="M239">
            <v>28.69</v>
          </cell>
          <cell r="N239">
            <v>38.22</v>
          </cell>
          <cell r="O239">
            <v>42.98</v>
          </cell>
          <cell r="P239">
            <v>44.65</v>
          </cell>
          <cell r="Q239">
            <v>43</v>
          </cell>
          <cell r="R239">
            <v>39.020000000000003</v>
          </cell>
          <cell r="S239">
            <v>29.03</v>
          </cell>
          <cell r="T239">
            <v>19.260000000000002</v>
          </cell>
          <cell r="U239">
            <v>4.74</v>
          </cell>
          <cell r="V239">
            <v>7.0000000000000007E-2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308.2</v>
          </cell>
        </row>
        <row r="242">
          <cell r="C242" t="str">
            <v>TOTAL GENERADO (AGENTES GENERADORES+AUTOPRODUCTORES)</v>
          </cell>
          <cell r="D242">
            <v>2376.2400000000002</v>
          </cell>
          <cell r="E242">
            <v>2305.0299999999997</v>
          </cell>
          <cell r="F242">
            <v>2235.8200000000002</v>
          </cell>
          <cell r="G242">
            <v>2201.25</v>
          </cell>
          <cell r="H242">
            <v>2185</v>
          </cell>
          <cell r="I242">
            <v>2168.56</v>
          </cell>
          <cell r="J242">
            <v>2227.3199999999997</v>
          </cell>
          <cell r="K242">
            <v>2262.8900000000003</v>
          </cell>
          <cell r="L242">
            <v>2385.349999999999</v>
          </cell>
          <cell r="M242">
            <v>2435.6700000000005</v>
          </cell>
          <cell r="N242">
            <v>2465.7099999999991</v>
          </cell>
          <cell r="O242">
            <v>2480.8799999999997</v>
          </cell>
          <cell r="P242">
            <v>2459.77</v>
          </cell>
          <cell r="Q242">
            <v>2483.7799999999993</v>
          </cell>
          <cell r="R242">
            <v>2526.79</v>
          </cell>
          <cell r="S242">
            <v>2559.2500000000005</v>
          </cell>
          <cell r="T242">
            <v>2560.6800000000007</v>
          </cell>
          <cell r="U242">
            <v>2524.23</v>
          </cell>
          <cell r="V242">
            <v>2583.8200000000015</v>
          </cell>
          <cell r="W242">
            <v>2643.2200000000003</v>
          </cell>
          <cell r="X242">
            <v>2666.1099999999997</v>
          </cell>
          <cell r="Y242">
            <v>2612.639999999999</v>
          </cell>
          <cell r="Z242">
            <v>2534.14</v>
          </cell>
          <cell r="AA242">
            <v>2442.0699999999997</v>
          </cell>
          <cell r="AB242">
            <v>58326.22</v>
          </cell>
        </row>
        <row r="243">
          <cell r="C243" t="str">
            <v>DEMANDA ABASTECIDA TOTAL(Dem. SENI+Dem. Autoproductores</v>
          </cell>
          <cell r="D243">
            <v>2376.2400000000002</v>
          </cell>
          <cell r="E243">
            <v>2305.0299999999997</v>
          </cell>
          <cell r="F243">
            <v>2235.8200000000002</v>
          </cell>
          <cell r="G243">
            <v>2201.25</v>
          </cell>
          <cell r="H243">
            <v>2185</v>
          </cell>
          <cell r="I243">
            <v>2168.56</v>
          </cell>
          <cell r="J243">
            <v>2227.3199999999997</v>
          </cell>
          <cell r="K243">
            <v>2262.8900000000003</v>
          </cell>
          <cell r="L243">
            <v>2385.349999999999</v>
          </cell>
          <cell r="M243">
            <v>2435.6700000000005</v>
          </cell>
          <cell r="N243">
            <v>2465.7099999999991</v>
          </cell>
          <cell r="O243">
            <v>2480.8799999999997</v>
          </cell>
          <cell r="P243">
            <v>2459.77</v>
          </cell>
          <cell r="Q243">
            <v>2483.7799999999993</v>
          </cell>
          <cell r="R243">
            <v>2526.79</v>
          </cell>
          <cell r="S243">
            <v>2559.2500000000005</v>
          </cell>
          <cell r="T243">
            <v>2560.6800000000007</v>
          </cell>
          <cell r="U243">
            <v>2524.23</v>
          </cell>
          <cell r="V243">
            <v>2583.8200000000015</v>
          </cell>
          <cell r="W243">
            <v>2643.2200000000003</v>
          </cell>
          <cell r="X243">
            <v>2666.1099999999997</v>
          </cell>
          <cell r="Y243">
            <v>2612.639999999999</v>
          </cell>
          <cell r="Z243">
            <v>2534.14</v>
          </cell>
          <cell r="AA243">
            <v>2442.0699999999997</v>
          </cell>
          <cell r="AB243">
            <v>58326.22</v>
          </cell>
        </row>
        <row r="244">
          <cell r="C244" t="str">
            <v>Demanda Abastecida SENI (Dem. Abastecida Total-Autoproductores)</v>
          </cell>
          <cell r="D244">
            <v>2154.7230000000004</v>
          </cell>
          <cell r="E244">
            <v>2083.5129999999999</v>
          </cell>
          <cell r="F244">
            <v>2014.3030000000001</v>
          </cell>
          <cell r="G244">
            <v>1979.7329999999999</v>
          </cell>
          <cell r="H244">
            <v>1963.4829999999999</v>
          </cell>
          <cell r="I244">
            <v>1947.0429999999999</v>
          </cell>
          <cell r="J244">
            <v>2005.8029999999997</v>
          </cell>
          <cell r="K244">
            <v>2041.3730000000003</v>
          </cell>
          <cell r="L244">
            <v>2163.8329999999992</v>
          </cell>
          <cell r="M244">
            <v>2214.1530000000007</v>
          </cell>
          <cell r="N244">
            <v>2244.1929999999993</v>
          </cell>
          <cell r="O244">
            <v>2259.3629999999998</v>
          </cell>
          <cell r="P244">
            <v>2238.2530000000002</v>
          </cell>
          <cell r="Q244">
            <v>2262.2629999999995</v>
          </cell>
          <cell r="R244">
            <v>2305.2730000000001</v>
          </cell>
          <cell r="S244">
            <v>2337.7330000000006</v>
          </cell>
          <cell r="T244">
            <v>2339.1630000000009</v>
          </cell>
          <cell r="U244">
            <v>2302.7130000000002</v>
          </cell>
          <cell r="V244">
            <v>2362.3030000000017</v>
          </cell>
          <cell r="W244">
            <v>2421.7030000000004</v>
          </cell>
          <cell r="X244">
            <v>2444.5929999999998</v>
          </cell>
          <cell r="Y244">
            <v>2391.1229999999991</v>
          </cell>
          <cell r="Z244">
            <v>2312.623</v>
          </cell>
          <cell r="AA244">
            <v>2220.5529999999999</v>
          </cell>
          <cell r="AB244">
            <v>53009.812000000013</v>
          </cell>
        </row>
        <row r="245">
          <cell r="C245" t="str">
            <v>Total Programado</v>
          </cell>
          <cell r="D245">
            <v>2379.1699999999996</v>
          </cell>
          <cell r="E245">
            <v>2300.9899999999998</v>
          </cell>
          <cell r="F245">
            <v>2245.2399999999998</v>
          </cell>
          <cell r="G245">
            <v>2193.44</v>
          </cell>
          <cell r="H245">
            <v>2150.1299999999997</v>
          </cell>
          <cell r="I245">
            <v>2153.02</v>
          </cell>
          <cell r="J245">
            <v>2192.31</v>
          </cell>
          <cell r="K245">
            <v>2248.89</v>
          </cell>
          <cell r="L245">
            <v>2358.3700000000003</v>
          </cell>
          <cell r="M245">
            <v>2412.1</v>
          </cell>
          <cell r="N245">
            <v>2437.9300000000003</v>
          </cell>
          <cell r="O245">
            <v>2448.8399999999997</v>
          </cell>
          <cell r="P245">
            <v>2448.46</v>
          </cell>
          <cell r="Q245">
            <v>2478.1999999999994</v>
          </cell>
          <cell r="R245">
            <v>2521.33</v>
          </cell>
          <cell r="S245">
            <v>2556.329999999999</v>
          </cell>
          <cell r="T245">
            <v>2578.3600000000006</v>
          </cell>
          <cell r="U245">
            <v>2549.5899999999997</v>
          </cell>
          <cell r="V245">
            <v>2641.7599999999998</v>
          </cell>
          <cell r="W245">
            <v>2674.97</v>
          </cell>
          <cell r="X245">
            <v>2667.77</v>
          </cell>
          <cell r="Y245">
            <v>2624.5700000000006</v>
          </cell>
          <cell r="Z245">
            <v>2554.73</v>
          </cell>
          <cell r="AA245">
            <v>2456.75</v>
          </cell>
          <cell r="AB245">
            <v>58273.25</v>
          </cell>
        </row>
        <row r="246">
          <cell r="C246" t="str">
            <v>Disponibilidad Real Sincronizada</v>
          </cell>
          <cell r="D246">
            <v>2744.5600000000004</v>
          </cell>
          <cell r="E246">
            <v>2644.83</v>
          </cell>
          <cell r="F246">
            <v>2478.8000000000002</v>
          </cell>
          <cell r="G246">
            <v>2356.4499999999998</v>
          </cell>
          <cell r="H246">
            <v>2350.9</v>
          </cell>
          <cell r="I246">
            <v>2326.44</v>
          </cell>
          <cell r="J246">
            <v>2380.2899999999995</v>
          </cell>
          <cell r="K246">
            <v>2435.3200000000002</v>
          </cell>
          <cell r="L246">
            <v>2585.8199999999988</v>
          </cell>
          <cell r="M246">
            <v>2690.1200000000003</v>
          </cell>
          <cell r="N246">
            <v>2684.2299999999991</v>
          </cell>
          <cell r="O246">
            <v>2755.99</v>
          </cell>
          <cell r="P246">
            <v>2774.5</v>
          </cell>
          <cell r="Q246">
            <v>2779.3399999999992</v>
          </cell>
          <cell r="R246">
            <v>2792.9700000000003</v>
          </cell>
          <cell r="S246">
            <v>2779.5400000000004</v>
          </cell>
          <cell r="T246">
            <v>2773.7600000000007</v>
          </cell>
          <cell r="U246">
            <v>2708.44</v>
          </cell>
          <cell r="V246">
            <v>2888.8200000000015</v>
          </cell>
          <cell r="W246">
            <v>2900.59</v>
          </cell>
          <cell r="X246">
            <v>2995.6399999999994</v>
          </cell>
          <cell r="Y246">
            <v>2923.579999999999</v>
          </cell>
          <cell r="Z246">
            <v>2833.2999999999997</v>
          </cell>
          <cell r="AA246">
            <v>2800.8099999999995</v>
          </cell>
          <cell r="AB246">
            <v>64385.040000000008</v>
          </cell>
        </row>
        <row r="247">
          <cell r="C247" t="str">
            <v>Disponibilidad Real Sistema</v>
          </cell>
          <cell r="D247">
            <v>3232.1600000000003</v>
          </cell>
          <cell r="E247">
            <v>3132.43</v>
          </cell>
          <cell r="F247">
            <v>3040</v>
          </cell>
          <cell r="G247">
            <v>2917.65</v>
          </cell>
          <cell r="H247">
            <v>2912.1</v>
          </cell>
          <cell r="I247">
            <v>2887.64</v>
          </cell>
          <cell r="J247">
            <v>2867.8899999999994</v>
          </cell>
          <cell r="K247">
            <v>2819.92</v>
          </cell>
          <cell r="L247">
            <v>2877.4199999999992</v>
          </cell>
          <cell r="M247">
            <v>2981.7200000000003</v>
          </cell>
          <cell r="N247">
            <v>3078.829999999999</v>
          </cell>
          <cell r="O247">
            <v>3150.5899999999997</v>
          </cell>
          <cell r="P247">
            <v>3187.8199999999997</v>
          </cell>
          <cell r="Q247">
            <v>3204.5399999999991</v>
          </cell>
          <cell r="R247">
            <v>3218.17</v>
          </cell>
          <cell r="S247">
            <v>3222.7400000000007</v>
          </cell>
          <cell r="T247">
            <v>3316.1600000000008</v>
          </cell>
          <cell r="U247">
            <v>3259.24</v>
          </cell>
          <cell r="V247">
            <v>3295.6200000000017</v>
          </cell>
          <cell r="W247">
            <v>3307.3900000000003</v>
          </cell>
          <cell r="X247">
            <v>3312.4399999999996</v>
          </cell>
          <cell r="Y247">
            <v>3384.3799999999987</v>
          </cell>
          <cell r="Z247">
            <v>3387.8999999999996</v>
          </cell>
          <cell r="AA247">
            <v>3355.41</v>
          </cell>
          <cell r="AB247">
            <v>75350.16</v>
          </cell>
        </row>
        <row r="248">
          <cell r="C248" t="str">
            <v xml:space="preserve">Demanda </v>
          </cell>
        </row>
        <row r="249">
          <cell r="B249" t="str">
            <v>DMetaldom</v>
          </cell>
          <cell r="C249" t="str">
            <v>DMetaldom</v>
          </cell>
          <cell r="D249">
            <v>1.33</v>
          </cell>
          <cell r="E249">
            <v>1.33</v>
          </cell>
          <cell r="F249">
            <v>1.33</v>
          </cell>
          <cell r="G249">
            <v>1.33</v>
          </cell>
          <cell r="H249">
            <v>1.33</v>
          </cell>
          <cell r="I249">
            <v>1.33</v>
          </cell>
          <cell r="J249">
            <v>1.33</v>
          </cell>
          <cell r="K249">
            <v>1.33</v>
          </cell>
          <cell r="L249">
            <v>1.33</v>
          </cell>
          <cell r="M249">
            <v>1.33</v>
          </cell>
          <cell r="N249">
            <v>1.33</v>
          </cell>
          <cell r="O249">
            <v>1.33</v>
          </cell>
          <cell r="P249">
            <v>1.33</v>
          </cell>
          <cell r="Q249">
            <v>1.33</v>
          </cell>
          <cell r="R249">
            <v>1.33</v>
          </cell>
          <cell r="S249">
            <v>1.33</v>
          </cell>
          <cell r="T249">
            <v>1.33</v>
          </cell>
          <cell r="U249">
            <v>1.33</v>
          </cell>
          <cell r="V249">
            <v>1.33</v>
          </cell>
          <cell r="W249">
            <v>1.33</v>
          </cell>
          <cell r="X249">
            <v>1.33</v>
          </cell>
          <cell r="Y249">
            <v>1.33</v>
          </cell>
          <cell r="Z249">
            <v>1.33</v>
          </cell>
          <cell r="AA249">
            <v>1.33</v>
          </cell>
          <cell r="AB249">
            <v>31.91999999999998</v>
          </cell>
        </row>
        <row r="250">
          <cell r="B250" t="str">
            <v>DFalconbridge</v>
          </cell>
          <cell r="C250" t="str">
            <v>DFalconbridge</v>
          </cell>
          <cell r="D250">
            <v>89.617000000000004</v>
          </cell>
          <cell r="E250">
            <v>89.617000000000004</v>
          </cell>
          <cell r="F250">
            <v>89.617000000000004</v>
          </cell>
          <cell r="G250">
            <v>89.617000000000004</v>
          </cell>
          <cell r="H250">
            <v>89.617000000000004</v>
          </cell>
          <cell r="I250">
            <v>89.617000000000004</v>
          </cell>
          <cell r="J250">
            <v>89.617000000000004</v>
          </cell>
          <cell r="K250">
            <v>89.617000000000004</v>
          </cell>
          <cell r="L250">
            <v>89.617000000000004</v>
          </cell>
          <cell r="M250">
            <v>89.617000000000004</v>
          </cell>
          <cell r="N250">
            <v>89.617000000000004</v>
          </cell>
          <cell r="O250">
            <v>89.617000000000004</v>
          </cell>
          <cell r="P250">
            <v>89.617000000000004</v>
          </cell>
          <cell r="Q250">
            <v>89.617000000000004</v>
          </cell>
          <cell r="R250">
            <v>89.617000000000004</v>
          </cell>
          <cell r="S250">
            <v>89.617000000000004</v>
          </cell>
          <cell r="T250">
            <v>89.617000000000004</v>
          </cell>
          <cell r="U250">
            <v>89.617000000000004</v>
          </cell>
          <cell r="V250">
            <v>89.617000000000004</v>
          </cell>
          <cell r="W250">
            <v>89.617000000000004</v>
          </cell>
          <cell r="X250">
            <v>89.617000000000004</v>
          </cell>
          <cell r="Y250">
            <v>89.617000000000004</v>
          </cell>
          <cell r="Z250">
            <v>89.617000000000004</v>
          </cell>
          <cell r="AA250">
            <v>89.617000000000004</v>
          </cell>
          <cell r="AB250">
            <v>2150.8079999999995</v>
          </cell>
        </row>
        <row r="251">
          <cell r="C251" t="str">
            <v>DQuisqueya1</v>
          </cell>
          <cell r="D251">
            <v>130.57</v>
          </cell>
          <cell r="E251">
            <v>130.57</v>
          </cell>
          <cell r="F251">
            <v>130.57</v>
          </cell>
          <cell r="G251">
            <v>130.57</v>
          </cell>
          <cell r="H251">
            <v>130.57</v>
          </cell>
          <cell r="I251">
            <v>130.57</v>
          </cell>
          <cell r="J251">
            <v>130.57</v>
          </cell>
          <cell r="K251">
            <v>130.57</v>
          </cell>
          <cell r="L251">
            <v>130.57</v>
          </cell>
          <cell r="M251">
            <v>130.57</v>
          </cell>
          <cell r="N251">
            <v>130.57</v>
          </cell>
          <cell r="O251">
            <v>130.57</v>
          </cell>
          <cell r="P251">
            <v>130.57</v>
          </cell>
          <cell r="Q251">
            <v>130.57</v>
          </cell>
          <cell r="R251">
            <v>130.57</v>
          </cell>
          <cell r="S251">
            <v>130.57</v>
          </cell>
          <cell r="T251">
            <v>130.57</v>
          </cell>
          <cell r="U251">
            <v>130.57</v>
          </cell>
          <cell r="V251">
            <v>130.57</v>
          </cell>
          <cell r="W251">
            <v>130.57</v>
          </cell>
          <cell r="X251">
            <v>130.57</v>
          </cell>
          <cell r="Y251">
            <v>130.57</v>
          </cell>
          <cell r="Z251">
            <v>130.57</v>
          </cell>
          <cell r="AA251">
            <v>130.57</v>
          </cell>
          <cell r="AB251">
            <v>3133.6800000000007</v>
          </cell>
        </row>
        <row r="252">
          <cell r="C252" t="str">
            <v>RESERVA</v>
          </cell>
        </row>
        <row r="253">
          <cell r="C253" t="str">
            <v>Reserva Fría</v>
          </cell>
          <cell r="D253">
            <v>487.6</v>
          </cell>
          <cell r="E253">
            <v>487.6</v>
          </cell>
          <cell r="F253">
            <v>561.20000000000005</v>
          </cell>
          <cell r="G253">
            <v>561.20000000000005</v>
          </cell>
          <cell r="H253">
            <v>561.20000000000005</v>
          </cell>
          <cell r="I253">
            <v>561.20000000000005</v>
          </cell>
          <cell r="J253">
            <v>487.6</v>
          </cell>
          <cell r="K253">
            <v>384.6</v>
          </cell>
          <cell r="L253">
            <v>291.60000000000002</v>
          </cell>
          <cell r="M253">
            <v>291.60000000000002</v>
          </cell>
          <cell r="N253">
            <v>394.6</v>
          </cell>
          <cell r="O253">
            <v>394.6</v>
          </cell>
          <cell r="P253">
            <v>413.32</v>
          </cell>
          <cell r="Q253">
            <v>425.2</v>
          </cell>
          <cell r="R253">
            <v>425.2</v>
          </cell>
          <cell r="S253">
            <v>443.2</v>
          </cell>
          <cell r="T253">
            <v>542.4</v>
          </cell>
          <cell r="U253">
            <v>550.79999999999995</v>
          </cell>
          <cell r="V253">
            <v>406.8</v>
          </cell>
          <cell r="W253">
            <v>406.8</v>
          </cell>
          <cell r="X253">
            <v>316.79999999999995</v>
          </cell>
          <cell r="Y253">
            <v>460.8</v>
          </cell>
          <cell r="Z253">
            <v>554.6</v>
          </cell>
          <cell r="AA253">
            <v>554.6</v>
          </cell>
          <cell r="AB253">
            <v>10965.119999999997</v>
          </cell>
        </row>
        <row r="254">
          <cell r="C254" t="str">
            <v>Reserva Caliente</v>
          </cell>
          <cell r="D254">
            <v>368.32000000000005</v>
          </cell>
          <cell r="E254">
            <v>339.8</v>
          </cell>
          <cell r="F254">
            <v>242.97999999999993</v>
          </cell>
          <cell r="G254">
            <v>155.20000000000002</v>
          </cell>
          <cell r="H254">
            <v>165.89999999999998</v>
          </cell>
          <cell r="I254">
            <v>157.87999999999997</v>
          </cell>
          <cell r="J254">
            <v>152.96999999999991</v>
          </cell>
          <cell r="K254">
            <v>172.42999999999995</v>
          </cell>
          <cell r="L254">
            <v>200.47</v>
          </cell>
          <cell r="M254">
            <v>254.45</v>
          </cell>
          <cell r="N254">
            <v>218.51999999999995</v>
          </cell>
          <cell r="O254">
            <v>275.10999999999996</v>
          </cell>
          <cell r="P254">
            <v>314.72999999999996</v>
          </cell>
          <cell r="Q254">
            <v>295.56</v>
          </cell>
          <cell r="R254">
            <v>266.18000000000006</v>
          </cell>
          <cell r="S254">
            <v>220.29</v>
          </cell>
          <cell r="T254">
            <v>213.07999999999996</v>
          </cell>
          <cell r="U254">
            <v>184.20999999999998</v>
          </cell>
          <cell r="V254">
            <v>304.99999999999994</v>
          </cell>
          <cell r="W254">
            <v>257.36999999999989</v>
          </cell>
          <cell r="X254">
            <v>329.53</v>
          </cell>
          <cell r="Y254">
            <v>310.93999999999988</v>
          </cell>
          <cell r="Z254">
            <v>299.15999999999991</v>
          </cell>
          <cell r="AA254">
            <v>358.74</v>
          </cell>
          <cell r="AB254">
            <v>6058.8199999999988</v>
          </cell>
        </row>
        <row r="255">
          <cell r="C255" t="str">
            <v>Total Reserva</v>
          </cell>
          <cell r="D255">
            <v>855.92000000000007</v>
          </cell>
          <cell r="E255">
            <v>827.40000000000009</v>
          </cell>
          <cell r="F255">
            <v>804.18</v>
          </cell>
          <cell r="G255">
            <v>716.40000000000009</v>
          </cell>
          <cell r="H255">
            <v>727.1</v>
          </cell>
          <cell r="I255">
            <v>719.08</v>
          </cell>
          <cell r="J255">
            <v>640.56999999999994</v>
          </cell>
          <cell r="K255">
            <v>557.03</v>
          </cell>
          <cell r="L255">
            <v>492.07000000000005</v>
          </cell>
          <cell r="M255">
            <v>546.04999999999995</v>
          </cell>
          <cell r="N255">
            <v>613.12</v>
          </cell>
          <cell r="O255">
            <v>669.71</v>
          </cell>
          <cell r="P255">
            <v>728.05</v>
          </cell>
          <cell r="Q255">
            <v>720.76</v>
          </cell>
          <cell r="R255">
            <v>691.38000000000011</v>
          </cell>
          <cell r="S255">
            <v>663.49</v>
          </cell>
          <cell r="T255">
            <v>755.4799999999999</v>
          </cell>
          <cell r="U255">
            <v>735.01</v>
          </cell>
          <cell r="V255">
            <v>711.8</v>
          </cell>
          <cell r="W255">
            <v>664.16999999999985</v>
          </cell>
          <cell r="X255">
            <v>646.32999999999993</v>
          </cell>
          <cell r="Y255">
            <v>771.7399999999999</v>
          </cell>
          <cell r="Z255">
            <v>853.76</v>
          </cell>
          <cell r="AA255">
            <v>913.34</v>
          </cell>
          <cell r="AB255">
            <v>17023.939999999999</v>
          </cell>
        </row>
        <row r="257">
          <cell r="C257" t="str">
            <v>Circuitos Fuera (MW)</v>
          </cell>
          <cell r="D257">
            <v>2</v>
          </cell>
          <cell r="E257">
            <v>2</v>
          </cell>
          <cell r="F257">
            <v>0</v>
          </cell>
          <cell r="G257">
            <v>0</v>
          </cell>
          <cell r="H257">
            <v>0.25</v>
          </cell>
          <cell r="I257">
            <v>0.24</v>
          </cell>
          <cell r="J257">
            <v>0.24</v>
          </cell>
          <cell r="K257">
            <v>0.24</v>
          </cell>
          <cell r="L257">
            <v>2.36</v>
          </cell>
          <cell r="M257">
            <v>5.77</v>
          </cell>
          <cell r="N257">
            <v>8.31</v>
          </cell>
          <cell r="O257">
            <v>6.8100000000000005</v>
          </cell>
          <cell r="P257">
            <v>6.1899999999999995</v>
          </cell>
          <cell r="Q257">
            <v>12.53</v>
          </cell>
          <cell r="R257">
            <v>2.69</v>
          </cell>
          <cell r="S257">
            <v>6.37</v>
          </cell>
          <cell r="T257">
            <v>0</v>
          </cell>
          <cell r="U257">
            <v>6.0120000000000005</v>
          </cell>
          <cell r="V257">
            <v>6.6800000000000006</v>
          </cell>
          <cell r="W257">
            <v>9.26</v>
          </cell>
          <cell r="X257">
            <v>2.54</v>
          </cell>
          <cell r="Y257">
            <v>1.52</v>
          </cell>
          <cell r="Z257">
            <v>0</v>
          </cell>
          <cell r="AA257">
            <v>0</v>
          </cell>
          <cell r="AB257">
            <v>82.012</v>
          </cell>
        </row>
        <row r="258">
          <cell r="C258" t="str">
            <v>Demanda Abastecida + Cortes Suministro (MW)</v>
          </cell>
          <cell r="D258">
            <v>2378.2400000000002</v>
          </cell>
          <cell r="E258">
            <v>2307.0299999999997</v>
          </cell>
          <cell r="F258">
            <v>2235.8200000000002</v>
          </cell>
          <cell r="G258">
            <v>2201.25</v>
          </cell>
          <cell r="H258">
            <v>2185.25</v>
          </cell>
          <cell r="I258">
            <v>2168.7999999999997</v>
          </cell>
          <cell r="J258">
            <v>2227.5599999999995</v>
          </cell>
          <cell r="K258">
            <v>2263.13</v>
          </cell>
          <cell r="L258">
            <v>2387.7099999999991</v>
          </cell>
          <cell r="M258">
            <v>2441.4400000000005</v>
          </cell>
          <cell r="N258">
            <v>2474.0199999999991</v>
          </cell>
          <cell r="O258">
            <v>2487.6899999999996</v>
          </cell>
          <cell r="P258">
            <v>2465.96</v>
          </cell>
          <cell r="Q258">
            <v>2496.3099999999995</v>
          </cell>
          <cell r="R258">
            <v>2529.48</v>
          </cell>
          <cell r="S258">
            <v>2565.6200000000003</v>
          </cell>
          <cell r="T258">
            <v>2560.6800000000007</v>
          </cell>
          <cell r="U258">
            <v>2530.2420000000002</v>
          </cell>
          <cell r="V258">
            <v>2590.5000000000014</v>
          </cell>
          <cell r="W258">
            <v>2652.4800000000005</v>
          </cell>
          <cell r="X258">
            <v>2668.6499999999996</v>
          </cell>
          <cell r="Y258">
            <v>2614.1599999999989</v>
          </cell>
          <cell r="Z258">
            <v>2534.14</v>
          </cell>
          <cell r="AA258">
            <v>2442.0699999999997</v>
          </cell>
          <cell r="AB258">
            <v>58408.231999999996</v>
          </cell>
        </row>
        <row r="259">
          <cell r="C259" t="str">
            <v>Demanda Abastecida + Cortes Suministro del SENI, sin demanda FALCONBRIDGE, ni METALDOM (MW)</v>
          </cell>
          <cell r="D259">
            <v>2287.2930000000001</v>
          </cell>
          <cell r="E259">
            <v>2216.0829999999996</v>
          </cell>
          <cell r="F259">
            <v>2144.873</v>
          </cell>
          <cell r="G259">
            <v>2110.3029999999999</v>
          </cell>
          <cell r="H259">
            <v>2094.3029999999999</v>
          </cell>
          <cell r="I259">
            <v>2077.8529999999996</v>
          </cell>
          <cell r="J259">
            <v>2136.6129999999994</v>
          </cell>
          <cell r="K259">
            <v>2172.183</v>
          </cell>
          <cell r="L259">
            <v>2296.762999999999</v>
          </cell>
          <cell r="M259">
            <v>2350.4930000000004</v>
          </cell>
          <cell r="N259">
            <v>2383.072999999999</v>
          </cell>
          <cell r="O259">
            <v>2396.7429999999995</v>
          </cell>
          <cell r="P259">
            <v>2375.0129999999999</v>
          </cell>
          <cell r="Q259">
            <v>2405.3629999999994</v>
          </cell>
          <cell r="R259">
            <v>2438.5329999999999</v>
          </cell>
          <cell r="S259">
            <v>2474.6730000000002</v>
          </cell>
          <cell r="T259">
            <v>2469.7330000000006</v>
          </cell>
          <cell r="U259">
            <v>2439.2950000000001</v>
          </cell>
          <cell r="V259">
            <v>2499.5530000000012</v>
          </cell>
          <cell r="W259">
            <v>2561.5330000000004</v>
          </cell>
          <cell r="X259">
            <v>2577.7029999999995</v>
          </cell>
          <cell r="Y259">
            <v>2523.2129999999988</v>
          </cell>
          <cell r="Z259">
            <v>2443.1929999999998</v>
          </cell>
          <cell r="AA259">
            <v>2351.1229999999996</v>
          </cell>
          <cell r="AB259">
            <v>56225.503999999994</v>
          </cell>
        </row>
        <row r="261">
          <cell r="C261" t="str">
            <v>Consumo / Entrega FALCONDO</v>
          </cell>
          <cell r="D261">
            <v>-89.617000000000004</v>
          </cell>
          <cell r="E261">
            <v>-89.617000000000004</v>
          </cell>
          <cell r="F261">
            <v>-89.617000000000004</v>
          </cell>
          <cell r="G261">
            <v>-89.617000000000004</v>
          </cell>
          <cell r="H261">
            <v>-89.617000000000004</v>
          </cell>
          <cell r="I261">
            <v>-89.617000000000004</v>
          </cell>
          <cell r="J261">
            <v>-89.617000000000004</v>
          </cell>
          <cell r="K261">
            <v>-89.617000000000004</v>
          </cell>
          <cell r="L261">
            <v>-89.617000000000004</v>
          </cell>
          <cell r="M261">
            <v>-89.617000000000004</v>
          </cell>
          <cell r="N261">
            <v>-89.617000000000004</v>
          </cell>
          <cell r="O261">
            <v>-89.617000000000004</v>
          </cell>
          <cell r="P261">
            <v>-89.617000000000004</v>
          </cell>
          <cell r="Q261">
            <v>-89.617000000000004</v>
          </cell>
          <cell r="R261">
            <v>-89.617000000000004</v>
          </cell>
          <cell r="S261">
            <v>-89.617000000000004</v>
          </cell>
          <cell r="T261">
            <v>-89.617000000000004</v>
          </cell>
          <cell r="U261">
            <v>-89.617000000000004</v>
          </cell>
          <cell r="V261">
            <v>-89.617000000000004</v>
          </cell>
          <cell r="W261">
            <v>-89.617000000000004</v>
          </cell>
          <cell r="X261">
            <v>-89.617000000000004</v>
          </cell>
          <cell r="Y261">
            <v>-89.617000000000004</v>
          </cell>
          <cell r="Z261">
            <v>-89.617000000000004</v>
          </cell>
          <cell r="AA261">
            <v>-89.617000000000004</v>
          </cell>
          <cell r="AB261">
            <v>-2150.8079999999995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0"/>
    <pageSetUpPr fitToPage="1"/>
  </sheetPr>
  <dimension ref="B3:N78"/>
  <sheetViews>
    <sheetView showGridLines="0" showZeros="0" tabSelected="1" zoomScale="115" zoomScaleNormal="115" workbookViewId="0">
      <selection activeCell="E39" sqref="E39"/>
    </sheetView>
  </sheetViews>
  <sheetFormatPr baseColWidth="10" defaultColWidth="11.42578125" defaultRowHeight="12.75" x14ac:dyDescent="0.25"/>
  <cols>
    <col min="1" max="1" width="5.7109375" style="1" customWidth="1"/>
    <col min="2" max="2" width="7.7109375" style="1" customWidth="1"/>
    <col min="3" max="3" width="30.5703125" style="1" customWidth="1"/>
    <col min="4" max="4" width="11.5703125" style="1" customWidth="1"/>
    <col min="5" max="5" width="13.28515625" style="1" customWidth="1"/>
    <col min="6" max="6" width="1.7109375" style="1" customWidth="1"/>
    <col min="7" max="7" width="25.5703125" style="1" customWidth="1"/>
    <col min="8" max="8" width="16.28515625" style="1" customWidth="1"/>
    <col min="9" max="9" width="11.42578125" style="1"/>
    <col min="10" max="10" width="16.7109375" style="1" customWidth="1"/>
    <col min="11" max="11" width="11.42578125" style="1"/>
    <col min="12" max="12" width="24.42578125" style="1" customWidth="1"/>
    <col min="13" max="16384" width="11.42578125" style="1"/>
  </cols>
  <sheetData>
    <row r="3" spans="2:12" ht="15" x14ac:dyDescent="0.25">
      <c r="B3" s="323" t="s">
        <v>50</v>
      </c>
      <c r="C3" s="323"/>
      <c r="D3" s="323"/>
      <c r="E3" s="323"/>
      <c r="F3" s="323"/>
      <c r="G3" s="323"/>
      <c r="H3" s="323"/>
    </row>
    <row r="4" spans="2:12" ht="15" x14ac:dyDescent="0.25">
      <c r="B4" s="325" t="s">
        <v>76</v>
      </c>
      <c r="C4" s="325"/>
      <c r="D4" s="325"/>
      <c r="E4" s="325"/>
      <c r="F4" s="325"/>
      <c r="G4" s="325"/>
      <c r="H4" s="325"/>
    </row>
    <row r="5" spans="2:12" ht="15.75" thickBot="1" x14ac:dyDescent="0.3">
      <c r="B5" s="324">
        <f ca="1">TODAY()</f>
        <v>44560</v>
      </c>
      <c r="C5" s="324"/>
      <c r="D5" s="324"/>
      <c r="E5" s="324"/>
      <c r="F5" s="324"/>
      <c r="G5" s="324"/>
      <c r="H5" s="324"/>
    </row>
    <row r="6" spans="2:12" ht="62.25" customHeight="1" thickBot="1" x14ac:dyDescent="0.3">
      <c r="B6" s="33" t="s">
        <v>32</v>
      </c>
      <c r="C6" s="34" t="s">
        <v>33</v>
      </c>
      <c r="D6" s="35" t="s">
        <v>1</v>
      </c>
      <c r="E6" s="35" t="str">
        <f>+Data!Q48</f>
        <v>Generación 29/12/21 en Hora Dem. Max. (MW)</v>
      </c>
      <c r="G6" s="306" t="s">
        <v>75</v>
      </c>
      <c r="H6" s="307"/>
      <c r="J6" s="1" t="s">
        <v>124</v>
      </c>
      <c r="K6" s="1" t="s">
        <v>0</v>
      </c>
    </row>
    <row r="7" spans="2:12" ht="15.95" customHeight="1" x14ac:dyDescent="0.25">
      <c r="B7" s="10">
        <v>1</v>
      </c>
      <c r="C7" s="46" t="str">
        <f>+Data!O49</f>
        <v>Punta Catalina 1</v>
      </c>
      <c r="D7" s="44">
        <f>+Data!P49</f>
        <v>376</v>
      </c>
      <c r="E7" s="44">
        <f>+Data!Q49</f>
        <v>343.55</v>
      </c>
      <c r="G7" s="209" t="str">
        <f>+Data!S49</f>
        <v>Dem. Máx. Abastecida</v>
      </c>
      <c r="H7" s="210">
        <f ca="1">Data!T49</f>
        <v>44559</v>
      </c>
      <c r="K7" s="101"/>
    </row>
    <row r="8" spans="2:12" ht="15.95" customHeight="1" x14ac:dyDescent="0.25">
      <c r="B8" s="10">
        <f>+B7+1</f>
        <v>2</v>
      </c>
      <c r="C8" s="46" t="str">
        <f>+Data!O50</f>
        <v>Punta Catalina 2</v>
      </c>
      <c r="D8" s="44">
        <f>+Data!P50</f>
        <v>376</v>
      </c>
      <c r="E8" s="44">
        <f>+Data!Q50</f>
        <v>354.67</v>
      </c>
      <c r="G8" s="8" t="s">
        <v>54</v>
      </c>
      <c r="H8" s="187">
        <f>+E58</f>
        <v>2666.11</v>
      </c>
      <c r="J8" s="1" t="s">
        <v>0</v>
      </c>
      <c r="K8" s="101"/>
    </row>
    <row r="9" spans="2:12" ht="15.95" customHeight="1" thickBot="1" x14ac:dyDescent="0.3">
      <c r="B9" s="10">
        <f t="shared" ref="B9:B40" si="0">+B8+1</f>
        <v>3</v>
      </c>
      <c r="C9" s="46" t="str">
        <f>+Data!O51</f>
        <v>AES Andres</v>
      </c>
      <c r="D9" s="44">
        <f>+Data!P51</f>
        <v>296</v>
      </c>
      <c r="E9" s="44">
        <f>+Data!Q51</f>
        <v>284.68</v>
      </c>
      <c r="G9" s="9" t="s">
        <v>56</v>
      </c>
      <c r="H9" s="144" t="str">
        <f>+Data!T51</f>
        <v>9:00 p.m</v>
      </c>
      <c r="K9" s="101"/>
      <c r="L9" s="1" t="s">
        <v>0</v>
      </c>
    </row>
    <row r="10" spans="2:12" ht="15.95" customHeight="1" x14ac:dyDescent="0.25">
      <c r="B10" s="10">
        <f t="shared" si="0"/>
        <v>4</v>
      </c>
      <c r="C10" s="46" t="str">
        <f>+Data!O52</f>
        <v>Los Mina CC total</v>
      </c>
      <c r="D10" s="44">
        <f>+Data!P52</f>
        <v>318</v>
      </c>
      <c r="E10" s="44">
        <f>+Data!Q52</f>
        <v>0</v>
      </c>
      <c r="G10" s="326" t="s">
        <v>70</v>
      </c>
      <c r="H10" s="327"/>
      <c r="I10" s="1" t="s">
        <v>0</v>
      </c>
      <c r="J10" s="1" t="s">
        <v>98</v>
      </c>
      <c r="K10" s="101"/>
    </row>
    <row r="11" spans="2:12" ht="15.95" customHeight="1" x14ac:dyDescent="0.25">
      <c r="B11" s="10">
        <f t="shared" si="0"/>
        <v>5</v>
      </c>
      <c r="C11" s="46" t="str">
        <f>+Data!O53</f>
        <v xml:space="preserve">Los Mina CC parcial </v>
      </c>
      <c r="D11" s="44">
        <f>+Data!P53</f>
        <v>0</v>
      </c>
      <c r="E11" s="44">
        <f>+Data!Q53</f>
        <v>145.97</v>
      </c>
      <c r="G11" s="8" t="s">
        <v>48</v>
      </c>
      <c r="H11" s="145">
        <f>+Data!T54</f>
        <v>0</v>
      </c>
      <c r="J11" s="1" t="s">
        <v>0</v>
      </c>
    </row>
    <row r="12" spans="2:12" ht="15.95" customHeight="1" x14ac:dyDescent="0.25">
      <c r="B12" s="10">
        <f t="shared" si="0"/>
        <v>6</v>
      </c>
      <c r="C12" s="46" t="str">
        <f>+Data!O54</f>
        <v>Los Mina 5</v>
      </c>
      <c r="D12" s="44">
        <f>+Data!P54</f>
        <v>0</v>
      </c>
      <c r="E12" s="44">
        <f>+Data!Q54</f>
        <v>0</v>
      </c>
      <c r="G12" s="8" t="s">
        <v>47</v>
      </c>
      <c r="H12" s="145">
        <f>+Data!T55</f>
        <v>0</v>
      </c>
      <c r="J12" s="1" t="s">
        <v>105</v>
      </c>
    </row>
    <row r="13" spans="2:12" ht="15.95" customHeight="1" x14ac:dyDescent="0.25">
      <c r="B13" s="10">
        <f t="shared" si="0"/>
        <v>7</v>
      </c>
      <c r="C13" s="46" t="str">
        <f>+Data!O55</f>
        <v>Los Mina 6</v>
      </c>
      <c r="D13" s="44">
        <f>+Data!P55</f>
        <v>0</v>
      </c>
      <c r="E13" s="44">
        <f>+Data!Q55</f>
        <v>0</v>
      </c>
      <c r="G13" s="8" t="s">
        <v>46</v>
      </c>
      <c r="H13" s="145">
        <f>+Data!T56</f>
        <v>2.54</v>
      </c>
      <c r="I13" s="2"/>
      <c r="K13" s="32"/>
    </row>
    <row r="14" spans="2:12" ht="15.95" customHeight="1" thickBot="1" x14ac:dyDescent="0.3">
      <c r="B14" s="10">
        <f t="shared" si="0"/>
        <v>8</v>
      </c>
      <c r="C14" s="46" t="str">
        <f>+Data!O56</f>
        <v>Itabo 1</v>
      </c>
      <c r="D14" s="44">
        <f>+Data!P56</f>
        <v>116.99</v>
      </c>
      <c r="E14" s="44">
        <f>+Data!Q56</f>
        <v>123.67</v>
      </c>
      <c r="G14" s="9" t="s">
        <v>69</v>
      </c>
      <c r="H14" s="222">
        <f>+Data!T57</f>
        <v>2.54</v>
      </c>
      <c r="K14" s="36"/>
    </row>
    <row r="15" spans="2:12" ht="15.95" customHeight="1" thickBot="1" x14ac:dyDescent="0.3">
      <c r="B15" s="10">
        <f t="shared" si="0"/>
        <v>9</v>
      </c>
      <c r="C15" s="46" t="str">
        <f>+Data!O57</f>
        <v>Itabo 2</v>
      </c>
      <c r="D15" s="44">
        <f>+Data!P57</f>
        <v>117</v>
      </c>
      <c r="E15" s="44">
        <f>+Data!Q57</f>
        <v>0</v>
      </c>
      <c r="G15" s="129"/>
      <c r="H15" s="130"/>
      <c r="J15" s="1" t="s">
        <v>0</v>
      </c>
      <c r="K15" s="36" t="s">
        <v>0</v>
      </c>
    </row>
    <row r="16" spans="2:12" ht="15.95" customHeight="1" x14ac:dyDescent="0.25">
      <c r="B16" s="10">
        <f t="shared" si="0"/>
        <v>10</v>
      </c>
      <c r="C16" s="46" t="str">
        <f>+Data!O58</f>
        <v>Barahona Carbon</v>
      </c>
      <c r="D16" s="44">
        <f>+Data!P58</f>
        <v>48.54</v>
      </c>
      <c r="E16" s="44">
        <f>+Data!Q58</f>
        <v>0</v>
      </c>
      <c r="G16" s="321" t="str">
        <f>Data!S59</f>
        <v xml:space="preserve">Disponibilidad a la hora de Dem. Máx. </v>
      </c>
      <c r="H16" s="322"/>
      <c r="J16" s="1" t="s">
        <v>0</v>
      </c>
      <c r="K16" s="36" t="s">
        <v>0</v>
      </c>
    </row>
    <row r="17" spans="2:14" ht="15.95" customHeight="1" thickBot="1" x14ac:dyDescent="0.3">
      <c r="B17" s="10">
        <f t="shared" si="0"/>
        <v>11</v>
      </c>
      <c r="C17" s="46" t="str">
        <f>+Data!O59</f>
        <v>Palenque</v>
      </c>
      <c r="D17" s="44">
        <f>+Data!P59</f>
        <v>24.2</v>
      </c>
      <c r="E17" s="44">
        <f>+Data!Q59</f>
        <v>0</v>
      </c>
      <c r="G17" s="213" t="str">
        <f>Data!S60</f>
        <v xml:space="preserve"> Abastecida (MW) el</v>
      </c>
      <c r="H17" s="214">
        <f ca="1">Data!T60</f>
        <v>44559</v>
      </c>
      <c r="J17" s="1" t="s">
        <v>0</v>
      </c>
    </row>
    <row r="18" spans="2:14" ht="15.95" customHeight="1" x14ac:dyDescent="0.25">
      <c r="B18" s="10">
        <f t="shared" si="0"/>
        <v>12</v>
      </c>
      <c r="C18" s="46" t="str">
        <f>+Data!O60</f>
        <v>HAINA TG</v>
      </c>
      <c r="D18" s="44">
        <f>+Data!P60</f>
        <v>99.8</v>
      </c>
      <c r="E18" s="44">
        <f>+Data!Q60</f>
        <v>0</v>
      </c>
      <c r="G18" s="176" t="s">
        <v>120</v>
      </c>
      <c r="H18" s="195">
        <f>+Data!T61</f>
        <v>2779.7999999999997</v>
      </c>
    </row>
    <row r="19" spans="2:14" ht="15.95" customHeight="1" x14ac:dyDescent="0.25">
      <c r="B19" s="10">
        <f t="shared" si="0"/>
        <v>13</v>
      </c>
      <c r="C19" s="46" t="str">
        <f>+Data!O61</f>
        <v>Sultana del Este</v>
      </c>
      <c r="D19" s="44">
        <f>+Data!P61</f>
        <v>66.8</v>
      </c>
      <c r="E19" s="44">
        <f>+Data!Q61</f>
        <v>23.05</v>
      </c>
      <c r="G19" s="8" t="s">
        <v>121</v>
      </c>
      <c r="H19" s="154">
        <f>+Data!T62</f>
        <v>187.51000000000002</v>
      </c>
      <c r="J19" s="1" t="s">
        <v>0</v>
      </c>
      <c r="L19" s="1" t="s">
        <v>0</v>
      </c>
    </row>
    <row r="20" spans="2:14" ht="15.95" customHeight="1" x14ac:dyDescent="0.25">
      <c r="B20" s="10">
        <f t="shared" si="0"/>
        <v>14</v>
      </c>
      <c r="C20" s="46" t="str">
        <f>+Data!O62</f>
        <v>QUISQUEYA 2</v>
      </c>
      <c r="D20" s="44">
        <f>+Data!P62</f>
        <v>220.9</v>
      </c>
      <c r="E20" s="44">
        <f>+Data!Q62</f>
        <v>148.08000000000001</v>
      </c>
      <c r="G20" s="8" t="s">
        <v>122</v>
      </c>
      <c r="H20" s="154">
        <f>+Data!T63</f>
        <v>275.00999999999993</v>
      </c>
      <c r="J20" s="1" t="s">
        <v>0</v>
      </c>
      <c r="L20" s="1" t="s">
        <v>0</v>
      </c>
    </row>
    <row r="21" spans="2:14" ht="15.95" customHeight="1" thickBot="1" x14ac:dyDescent="0.3">
      <c r="B21" s="10">
        <f t="shared" si="0"/>
        <v>15</v>
      </c>
      <c r="C21" s="46" t="str">
        <f>+Data!O63</f>
        <v>CEPP 1</v>
      </c>
      <c r="D21" s="44">
        <f>+Data!P63</f>
        <v>16.170000000000002</v>
      </c>
      <c r="E21" s="44">
        <f>+Data!Q63</f>
        <v>0</v>
      </c>
      <c r="G21" s="178" t="s">
        <v>57</v>
      </c>
      <c r="H21" s="196">
        <f>+Data!T64</f>
        <v>3242.3199999999997</v>
      </c>
      <c r="J21" s="1" t="s">
        <v>0</v>
      </c>
    </row>
    <row r="22" spans="2:14" ht="15.95" customHeight="1" x14ac:dyDescent="0.25">
      <c r="B22" s="10">
        <f t="shared" si="0"/>
        <v>16</v>
      </c>
      <c r="C22" s="46" t="str">
        <f>+Data!O64</f>
        <v>CEPP 2</v>
      </c>
      <c r="D22" s="44">
        <f>+Data!P64</f>
        <v>49</v>
      </c>
      <c r="E22" s="44">
        <f>+Data!Q64</f>
        <v>0</v>
      </c>
      <c r="G22" s="279" t="s">
        <v>377</v>
      </c>
      <c r="H22" s="280"/>
      <c r="I22" s="147"/>
      <c r="J22" s="1" t="s">
        <v>0</v>
      </c>
    </row>
    <row r="23" spans="2:14" ht="15.95" customHeight="1" x14ac:dyDescent="0.25">
      <c r="B23" s="10">
        <f>+B22+1</f>
        <v>17</v>
      </c>
      <c r="C23" s="46" t="str">
        <f>+Data!O65</f>
        <v>CESPM 1</v>
      </c>
      <c r="D23" s="44">
        <f>+Data!P65</f>
        <v>96.27</v>
      </c>
      <c r="E23" s="44">
        <f>+Data!Q65</f>
        <v>78.989999999999995</v>
      </c>
      <c r="G23" s="281"/>
      <c r="H23" s="282"/>
      <c r="I23" s="3"/>
      <c r="K23" s="276"/>
      <c r="L23" s="276"/>
    </row>
    <row r="24" spans="2:14" ht="15.95" customHeight="1" x14ac:dyDescent="0.25">
      <c r="B24" s="10">
        <f t="shared" si="0"/>
        <v>18</v>
      </c>
      <c r="C24" s="46" t="str">
        <f>+Data!O66</f>
        <v>CESPM 2</v>
      </c>
      <c r="D24" s="44">
        <f>+Data!P66</f>
        <v>98.4</v>
      </c>
      <c r="E24" s="44">
        <f>+Data!Q66</f>
        <v>86.49</v>
      </c>
      <c r="G24" s="281"/>
      <c r="H24" s="282"/>
      <c r="I24" s="177"/>
      <c r="J24" s="177" t="s">
        <v>118</v>
      </c>
      <c r="K24" s="276"/>
      <c r="L24" s="276"/>
    </row>
    <row r="25" spans="2:14" ht="19.5" customHeight="1" x14ac:dyDescent="0.25">
      <c r="B25" s="10">
        <f t="shared" si="0"/>
        <v>19</v>
      </c>
      <c r="C25" s="46" t="str">
        <f>+Data!O67</f>
        <v>CESPM 3</v>
      </c>
      <c r="D25" s="44">
        <f>+Data!P67</f>
        <v>99.6</v>
      </c>
      <c r="E25" s="44">
        <f>+Data!Q67</f>
        <v>81.099999999999994</v>
      </c>
      <c r="G25" s="281"/>
      <c r="H25" s="282"/>
      <c r="I25" s="177"/>
      <c r="J25" s="177" t="s">
        <v>116</v>
      </c>
      <c r="K25" s="276"/>
      <c r="L25" s="276"/>
      <c r="M25" s="167"/>
    </row>
    <row r="26" spans="2:14" ht="19.5" customHeight="1" thickBot="1" x14ac:dyDescent="0.3">
      <c r="B26" s="10">
        <f t="shared" si="0"/>
        <v>20</v>
      </c>
      <c r="C26" s="46" t="str">
        <f>+Data!O68</f>
        <v>La Vega</v>
      </c>
      <c r="D26" s="44">
        <f>+Data!P68</f>
        <v>87.6</v>
      </c>
      <c r="E26" s="44">
        <f>+Data!Q68</f>
        <v>55.78</v>
      </c>
      <c r="G26" s="283"/>
      <c r="H26" s="284"/>
      <c r="I26" s="177"/>
      <c r="J26" s="177" t="s">
        <v>105</v>
      </c>
      <c r="K26" s="276"/>
      <c r="L26" s="276"/>
      <c r="M26" s="167"/>
    </row>
    <row r="27" spans="2:14" ht="18" customHeight="1" thickBot="1" x14ac:dyDescent="0.3">
      <c r="B27" s="10">
        <f t="shared" si="0"/>
        <v>21</v>
      </c>
      <c r="C27" s="46" t="str">
        <f>+Data!O69</f>
        <v>Palamara</v>
      </c>
      <c r="D27" s="44">
        <f>+Data!P69</f>
        <v>102.5</v>
      </c>
      <c r="E27" s="44">
        <f>+Data!Q69</f>
        <v>28.64</v>
      </c>
      <c r="F27" s="1" t="s">
        <v>0</v>
      </c>
      <c r="G27" s="277" t="s">
        <v>58</v>
      </c>
      <c r="H27" s="278"/>
      <c r="I27" s="177"/>
      <c r="J27" s="177"/>
      <c r="M27" s="167"/>
    </row>
    <row r="28" spans="2:14" ht="15.75" customHeight="1" x14ac:dyDescent="0.25">
      <c r="B28" s="10">
        <f t="shared" si="0"/>
        <v>22</v>
      </c>
      <c r="C28" s="46" t="str">
        <f>+Data!O70</f>
        <v>Pimentel 1</v>
      </c>
      <c r="D28" s="44">
        <f>+Data!P70</f>
        <v>30.8</v>
      </c>
      <c r="E28" s="44">
        <f>+Data!Q70</f>
        <v>21.39</v>
      </c>
      <c r="G28" s="291" t="s">
        <v>375</v>
      </c>
      <c r="H28" s="292"/>
      <c r="I28" s="177"/>
      <c r="J28" s="177"/>
      <c r="M28" s="167"/>
    </row>
    <row r="29" spans="2:14" ht="19.5" customHeight="1" x14ac:dyDescent="0.25">
      <c r="B29" s="10">
        <f t="shared" si="0"/>
        <v>23</v>
      </c>
      <c r="C29" s="46" t="str">
        <f>+Data!O71</f>
        <v>Pimentel 2</v>
      </c>
      <c r="D29" s="44">
        <f>+Data!P71</f>
        <v>27.5</v>
      </c>
      <c r="E29" s="44">
        <f>+Data!Q71</f>
        <v>17.97</v>
      </c>
      <c r="G29" s="293"/>
      <c r="H29" s="294"/>
      <c r="I29" s="177"/>
      <c r="J29" s="177"/>
      <c r="M29" s="167"/>
      <c r="N29" s="77"/>
    </row>
    <row r="30" spans="2:14" ht="15.75" customHeight="1" x14ac:dyDescent="0.25">
      <c r="B30" s="10">
        <f t="shared" si="0"/>
        <v>24</v>
      </c>
      <c r="C30" s="46" t="str">
        <f>+Data!O72</f>
        <v>Pimentel 3</v>
      </c>
      <c r="D30" s="44">
        <f>+Data!P72</f>
        <v>50.4</v>
      </c>
      <c r="E30" s="44">
        <f>+Data!Q72</f>
        <v>25.55</v>
      </c>
      <c r="G30" s="293"/>
      <c r="H30" s="294"/>
      <c r="I30" s="287"/>
      <c r="J30" s="304"/>
      <c r="K30" s="304"/>
      <c r="M30" s="167"/>
      <c r="N30" s="77"/>
    </row>
    <row r="31" spans="2:14" ht="15.95" customHeight="1" x14ac:dyDescent="0.25">
      <c r="B31" s="10">
        <f t="shared" si="0"/>
        <v>25</v>
      </c>
      <c r="C31" s="46" t="str">
        <f>+Data!O73</f>
        <v>Metaldom</v>
      </c>
      <c r="D31" s="44">
        <f>+Data!P73</f>
        <v>40.700000000000003</v>
      </c>
      <c r="E31" s="44">
        <f>+Data!Q73</f>
        <v>0</v>
      </c>
      <c r="G31" s="293"/>
      <c r="H31" s="294"/>
      <c r="I31" s="287"/>
      <c r="J31" s="304"/>
      <c r="K31" s="304"/>
      <c r="M31" s="167"/>
      <c r="N31" s="77"/>
    </row>
    <row r="32" spans="2:14" ht="18.75" customHeight="1" thickBot="1" x14ac:dyDescent="0.3">
      <c r="B32" s="10">
        <f t="shared" si="0"/>
        <v>26</v>
      </c>
      <c r="C32" s="46" t="str">
        <f>+Data!O74</f>
        <v xml:space="preserve">Los Origenes </v>
      </c>
      <c r="D32" s="44">
        <f>+Data!P74</f>
        <v>57.3</v>
      </c>
      <c r="E32" s="44">
        <f>+Data!Q74</f>
        <v>29.21</v>
      </c>
      <c r="G32" s="295"/>
      <c r="H32" s="296"/>
      <c r="I32" s="287"/>
      <c r="J32" s="304"/>
      <c r="K32" s="304"/>
      <c r="L32" s="62"/>
      <c r="M32" s="167"/>
      <c r="N32" s="77"/>
    </row>
    <row r="33" spans="2:14" ht="18" customHeight="1" x14ac:dyDescent="0.25">
      <c r="B33" s="10">
        <f t="shared" si="0"/>
        <v>27</v>
      </c>
      <c r="C33" s="46" t="str">
        <f>+Data!O75</f>
        <v>Monte Rio</v>
      </c>
      <c r="D33" s="44">
        <f>+Data!P75</f>
        <v>96.6</v>
      </c>
      <c r="E33" s="44">
        <f>+Data!Q75</f>
        <v>0</v>
      </c>
      <c r="G33" s="297" t="s">
        <v>376</v>
      </c>
      <c r="H33" s="298"/>
      <c r="I33" s="287"/>
      <c r="J33" s="304"/>
      <c r="K33" s="304"/>
      <c r="L33" s="62"/>
      <c r="M33" s="167"/>
      <c r="N33" s="77"/>
    </row>
    <row r="34" spans="2:14" ht="15.75" customHeight="1" x14ac:dyDescent="0.25">
      <c r="B34" s="10">
        <f t="shared" si="0"/>
        <v>28</v>
      </c>
      <c r="C34" s="46" t="str">
        <f>+Data!O76</f>
        <v>Quisqueya 1 S. Pedro</v>
      </c>
      <c r="D34" s="44">
        <f>+Data!P76</f>
        <v>50.7</v>
      </c>
      <c r="E34" s="44">
        <f>+Data!Q76</f>
        <v>53.12</v>
      </c>
      <c r="G34" s="299"/>
      <c r="H34" s="300"/>
      <c r="I34" s="287"/>
      <c r="J34" s="304"/>
      <c r="K34" s="304"/>
      <c r="L34" s="175" t="s">
        <v>0</v>
      </c>
      <c r="M34" s="167"/>
    </row>
    <row r="35" spans="2:14" ht="12" customHeight="1" x14ac:dyDescent="0.25">
      <c r="B35" s="10">
        <f t="shared" si="0"/>
        <v>29</v>
      </c>
      <c r="C35" s="46" t="str">
        <f>+Data!O77</f>
        <v>Quisqueya 1</v>
      </c>
      <c r="D35" s="44">
        <f>+Data!P77</f>
        <v>160</v>
      </c>
      <c r="E35" s="44">
        <f>+Data!Q77</f>
        <v>146.97999999999999</v>
      </c>
      <c r="G35" s="299"/>
      <c r="H35" s="300"/>
      <c r="I35" s="62"/>
      <c r="L35" s="175"/>
    </row>
    <row r="36" spans="2:14" ht="12" customHeight="1" x14ac:dyDescent="0.25">
      <c r="B36" s="10">
        <f t="shared" si="0"/>
        <v>30</v>
      </c>
      <c r="C36" s="46" t="str">
        <f>+Data!O78</f>
        <v>San Felipe</v>
      </c>
      <c r="D36" s="44">
        <f>+Data!P78</f>
        <v>176.4</v>
      </c>
      <c r="E36" s="44">
        <f>+Data!Q78</f>
        <v>0</v>
      </c>
      <c r="G36" s="299"/>
      <c r="H36" s="300"/>
      <c r="I36" s="62"/>
      <c r="L36" s="175"/>
      <c r="M36" s="167"/>
    </row>
    <row r="37" spans="2:14" ht="12.75" customHeight="1" x14ac:dyDescent="0.25">
      <c r="B37" s="10">
        <f t="shared" si="0"/>
        <v>31</v>
      </c>
      <c r="C37" s="46" t="str">
        <f>+Data!O79</f>
        <v xml:space="preserve">Estrella del Mar 2 </v>
      </c>
      <c r="D37" s="44">
        <f>+Data!P79</f>
        <v>108.6</v>
      </c>
      <c r="E37" s="44">
        <f>+Data!Q79</f>
        <v>94.76</v>
      </c>
      <c r="G37" s="299"/>
      <c r="H37" s="300"/>
      <c r="I37" s="62"/>
      <c r="J37" s="1" t="s">
        <v>0</v>
      </c>
      <c r="L37" s="175"/>
      <c r="M37" s="167"/>
    </row>
    <row r="38" spans="2:14" ht="12.75" customHeight="1" thickBot="1" x14ac:dyDescent="0.3">
      <c r="B38" s="10">
        <f t="shared" si="0"/>
        <v>32</v>
      </c>
      <c r="C38" s="46" t="s">
        <v>373</v>
      </c>
      <c r="D38" s="44">
        <v>150</v>
      </c>
      <c r="E38" s="44">
        <f>+Data!Q80</f>
        <v>59.94</v>
      </c>
      <c r="G38" s="301"/>
      <c r="H38" s="302"/>
      <c r="I38" s="62"/>
      <c r="L38" s="175" t="s">
        <v>0</v>
      </c>
      <c r="M38" s="167"/>
    </row>
    <row r="39" spans="2:14" ht="13.5" customHeight="1" x14ac:dyDescent="0.25">
      <c r="B39" s="10">
        <f t="shared" si="0"/>
        <v>33</v>
      </c>
      <c r="C39" s="46" t="str">
        <f>+Data!O81</f>
        <v>INCA KM22</v>
      </c>
      <c r="D39" s="44">
        <f>+Data!P81</f>
        <v>14.2</v>
      </c>
      <c r="E39" s="44">
        <f>+Data!Q81</f>
        <v>0</v>
      </c>
      <c r="G39" s="297"/>
      <c r="H39" s="316"/>
      <c r="I39" s="62"/>
      <c r="L39" s="175"/>
      <c r="M39" s="167"/>
    </row>
    <row r="40" spans="2:14" ht="13.5" customHeight="1" x14ac:dyDescent="0.25">
      <c r="B40" s="10">
        <f t="shared" si="0"/>
        <v>34</v>
      </c>
      <c r="C40" s="46" t="str">
        <f>+Data!O82</f>
        <v>Bersal</v>
      </c>
      <c r="D40" s="44">
        <f>+Data!P82</f>
        <v>23.8</v>
      </c>
      <c r="E40" s="44">
        <f>+Data!Q82</f>
        <v>0</v>
      </c>
      <c r="G40" s="317"/>
      <c r="H40" s="318"/>
      <c r="I40" s="77" t="s">
        <v>0</v>
      </c>
      <c r="L40" s="169"/>
      <c r="M40" s="167"/>
    </row>
    <row r="41" spans="2:14" ht="15.75" customHeight="1" x14ac:dyDescent="0.2">
      <c r="B41" s="137"/>
      <c r="C41" s="47" t="s">
        <v>72</v>
      </c>
      <c r="D41" s="183">
        <f>SUM(D7:D40)</f>
        <v>3596.77</v>
      </c>
      <c r="E41" s="184">
        <f>SUM(E7:E40)</f>
        <v>2203.59</v>
      </c>
      <c r="G41" s="317"/>
      <c r="H41" s="318"/>
      <c r="I41" s="77"/>
      <c r="L41" s="169"/>
      <c r="M41" s="167"/>
      <c r="N41" s="2"/>
    </row>
    <row r="42" spans="2:14" ht="15.95" customHeight="1" thickBot="1" x14ac:dyDescent="0.25">
      <c r="B42" s="10">
        <f t="shared" ref="B42:B57" si="1">+B41+1</f>
        <v>1</v>
      </c>
      <c r="C42" s="156" t="str">
        <f>+Data!O84</f>
        <v>P. Eólico Los Cocos/Q. Cabrera</v>
      </c>
      <c r="D42" s="157">
        <f>+Data!P84</f>
        <v>85.3</v>
      </c>
      <c r="E42" s="186">
        <f>+Data!Q84</f>
        <v>20.18</v>
      </c>
      <c r="G42" s="319"/>
      <c r="H42" s="320"/>
      <c r="I42" s="77"/>
      <c r="L42" s="169"/>
      <c r="M42" s="167"/>
      <c r="N42" s="2"/>
    </row>
    <row r="43" spans="2:14" ht="15.95" customHeight="1" x14ac:dyDescent="0.2">
      <c r="B43" s="10">
        <f t="shared" si="1"/>
        <v>2</v>
      </c>
      <c r="C43" s="156" t="str">
        <f>+Data!O85</f>
        <v>P. Eólico Larimar 1</v>
      </c>
      <c r="D43" s="157">
        <f>+Data!P85</f>
        <v>49.5</v>
      </c>
      <c r="E43" s="186">
        <f>+Data!Q85</f>
        <v>17.510000000000002</v>
      </c>
      <c r="G43" s="285"/>
      <c r="H43" s="286"/>
      <c r="I43" s="1" t="s">
        <v>0</v>
      </c>
      <c r="L43" s="169"/>
      <c r="M43" s="127"/>
      <c r="N43" s="127"/>
    </row>
    <row r="44" spans="2:14" ht="15.95" customHeight="1" x14ac:dyDescent="0.2">
      <c r="B44" s="10">
        <f t="shared" si="1"/>
        <v>3</v>
      </c>
      <c r="C44" s="156" t="str">
        <f>+Data!O86</f>
        <v>P. Eólico Larimar 2</v>
      </c>
      <c r="D44" s="157">
        <f>+Data!P86</f>
        <v>48</v>
      </c>
      <c r="E44" s="186">
        <f>+Data!Q86</f>
        <v>16.93</v>
      </c>
      <c r="G44" s="287"/>
      <c r="H44" s="288"/>
      <c r="I44" s="127" t="s">
        <v>0</v>
      </c>
      <c r="J44" s="175"/>
      <c r="K44" s="175" t="s">
        <v>0</v>
      </c>
      <c r="L44" s="169"/>
      <c r="M44" s="127"/>
      <c r="N44" s="127"/>
    </row>
    <row r="45" spans="2:14" ht="15.95" customHeight="1" x14ac:dyDescent="0.2">
      <c r="B45" s="10">
        <f t="shared" si="1"/>
        <v>4</v>
      </c>
      <c r="C45" s="156" t="str">
        <f>+Data!O87</f>
        <v>San Pedro Bio-Energy</v>
      </c>
      <c r="D45" s="157">
        <f>+Data!P87</f>
        <v>27.8</v>
      </c>
      <c r="E45" s="158">
        <f>+Data!Q87</f>
        <v>17.32</v>
      </c>
      <c r="G45" s="287"/>
      <c r="H45" s="288"/>
      <c r="I45" s="127"/>
      <c r="J45" s="127"/>
      <c r="K45" s="170" t="s">
        <v>0</v>
      </c>
      <c r="L45" s="170"/>
      <c r="M45" s="127"/>
      <c r="N45" s="127"/>
    </row>
    <row r="46" spans="2:14" ht="15.95" customHeight="1" thickBot="1" x14ac:dyDescent="0.25">
      <c r="B46" s="10">
        <f t="shared" si="1"/>
        <v>5</v>
      </c>
      <c r="C46" s="156" t="s">
        <v>366</v>
      </c>
      <c r="D46" s="157">
        <f>+Data!P88</f>
        <v>30</v>
      </c>
      <c r="E46" s="158">
        <f>+Data!Q88</f>
        <v>0</v>
      </c>
      <c r="G46" s="289"/>
      <c r="H46" s="290"/>
      <c r="I46" s="127"/>
      <c r="J46" s="127" t="s">
        <v>98</v>
      </c>
      <c r="K46" s="170"/>
      <c r="L46" s="170"/>
      <c r="M46" s="127"/>
      <c r="N46" s="127"/>
    </row>
    <row r="47" spans="2:14" ht="15.95" customHeight="1" thickBot="1" x14ac:dyDescent="0.25">
      <c r="B47" s="10">
        <f t="shared" si="1"/>
        <v>6</v>
      </c>
      <c r="C47" s="156" t="str">
        <f>+Data!O89</f>
        <v>P. Solar Montecristi</v>
      </c>
      <c r="D47" s="157">
        <f>+Data!P89</f>
        <v>57</v>
      </c>
      <c r="E47" s="158">
        <f>+Data!Q89</f>
        <v>0</v>
      </c>
      <c r="G47" s="306" t="s">
        <v>169</v>
      </c>
      <c r="H47" s="307"/>
      <c r="I47" s="127"/>
      <c r="J47" s="175" t="s">
        <v>105</v>
      </c>
      <c r="K47" s="175"/>
      <c r="L47" s="174"/>
      <c r="M47" s="127"/>
      <c r="N47" s="127"/>
    </row>
    <row r="48" spans="2:14" ht="15.95" customHeight="1" x14ac:dyDescent="0.2">
      <c r="B48" s="10">
        <f t="shared" si="1"/>
        <v>7</v>
      </c>
      <c r="C48" s="156" t="str">
        <f>+Data!O90</f>
        <v>P. Eólico Agua Clara</v>
      </c>
      <c r="D48" s="157">
        <v>50</v>
      </c>
      <c r="E48" s="158">
        <f>+Data!Q90</f>
        <v>25.7</v>
      </c>
      <c r="G48" s="308"/>
      <c r="H48" s="309"/>
      <c r="I48" s="127"/>
      <c r="J48" s="175"/>
      <c r="K48" s="175"/>
      <c r="L48" s="174"/>
      <c r="M48" s="127"/>
      <c r="N48" s="127"/>
    </row>
    <row r="49" spans="2:14" ht="15.95" customHeight="1" x14ac:dyDescent="0.2">
      <c r="B49" s="10">
        <f t="shared" si="1"/>
        <v>8</v>
      </c>
      <c r="C49" s="156" t="str">
        <f>+Data!O91</f>
        <v>P. Eólico Guanillo</v>
      </c>
      <c r="D49" s="157">
        <v>50</v>
      </c>
      <c r="E49" s="158">
        <f>+Data!Q91</f>
        <v>23.39</v>
      </c>
      <c r="G49" s="310"/>
      <c r="H49" s="311"/>
      <c r="I49" s="127"/>
      <c r="J49" s="303" t="s">
        <v>0</v>
      </c>
      <c r="K49" s="303"/>
      <c r="L49" s="174"/>
      <c r="M49" s="127"/>
      <c r="N49" s="127"/>
    </row>
    <row r="50" spans="2:14" ht="15.95" customHeight="1" x14ac:dyDescent="0.2">
      <c r="B50" s="10">
        <f t="shared" si="1"/>
        <v>9</v>
      </c>
      <c r="C50" s="156" t="str">
        <f>+Data!O92</f>
        <v>P. Eólico Matafongo</v>
      </c>
      <c r="D50" s="157">
        <v>34</v>
      </c>
      <c r="E50" s="158">
        <f>+Data!Q92</f>
        <v>30.33</v>
      </c>
      <c r="G50" s="310"/>
      <c r="H50" s="311"/>
      <c r="I50" s="127"/>
      <c r="J50" s="303"/>
      <c r="K50" s="303"/>
      <c r="L50" s="174" t="s">
        <v>0</v>
      </c>
    </row>
    <row r="51" spans="2:14" ht="15.95" customHeight="1" x14ac:dyDescent="0.2">
      <c r="B51" s="10">
        <f t="shared" si="1"/>
        <v>10</v>
      </c>
      <c r="C51" s="156" t="str">
        <f>+Data!O93</f>
        <v>P. Eólico Guzmancitos</v>
      </c>
      <c r="D51" s="157">
        <f>+Data!P93</f>
        <v>50</v>
      </c>
      <c r="E51" s="158">
        <f>+Data!Q93</f>
        <v>36.15</v>
      </c>
      <c r="G51" s="310"/>
      <c r="H51" s="311"/>
      <c r="I51" s="127"/>
      <c r="J51" s="303"/>
      <c r="K51" s="303"/>
      <c r="L51" s="174"/>
    </row>
    <row r="52" spans="2:14" ht="15.95" customHeight="1" x14ac:dyDescent="0.2">
      <c r="B52" s="10">
        <f t="shared" si="1"/>
        <v>11</v>
      </c>
      <c r="C52" s="156" t="str">
        <f>+Data!O94</f>
        <v>P. Solar Mata de Palma</v>
      </c>
      <c r="D52" s="157">
        <f>+Data!P94</f>
        <v>50</v>
      </c>
      <c r="E52" s="158">
        <f>+Data!Q94</f>
        <v>0</v>
      </c>
      <c r="G52" s="312"/>
      <c r="H52" s="313"/>
      <c r="I52" s="127" t="s">
        <v>0</v>
      </c>
      <c r="J52" s="303"/>
      <c r="K52" s="303"/>
      <c r="L52" s="174"/>
    </row>
    <row r="53" spans="2:14" ht="15.95" customHeight="1" x14ac:dyDescent="0.2">
      <c r="B53" s="10">
        <f t="shared" si="1"/>
        <v>12</v>
      </c>
      <c r="C53" s="156" t="str">
        <f>+Data!O95</f>
        <v>P. Solar Canoa</v>
      </c>
      <c r="D53" s="157">
        <f>+Data!P95</f>
        <v>25</v>
      </c>
      <c r="E53" s="158">
        <f>+Data!Q95</f>
        <v>0</v>
      </c>
      <c r="G53" s="314"/>
      <c r="H53" s="315"/>
      <c r="I53" s="127" t="s">
        <v>0</v>
      </c>
      <c r="J53" s="127"/>
      <c r="K53" s="127"/>
      <c r="L53" s="174"/>
    </row>
    <row r="54" spans="2:14" ht="15.95" customHeight="1" x14ac:dyDescent="0.2">
      <c r="B54" s="10">
        <f t="shared" si="1"/>
        <v>13</v>
      </c>
      <c r="C54" s="156" t="s">
        <v>364</v>
      </c>
      <c r="D54" s="157">
        <f>+Data!P96</f>
        <v>50</v>
      </c>
      <c r="E54" s="158">
        <f>+Data!Q96</f>
        <v>0</v>
      </c>
      <c r="G54" s="310"/>
      <c r="H54" s="311"/>
      <c r="I54" s="127"/>
      <c r="J54" s="127"/>
      <c r="K54" s="127"/>
      <c r="L54" s="225"/>
    </row>
    <row r="55" spans="2:14" ht="15.95" customHeight="1" x14ac:dyDescent="0.2">
      <c r="B55" s="10">
        <f t="shared" si="1"/>
        <v>14</v>
      </c>
      <c r="C55" s="156" t="s">
        <v>369</v>
      </c>
      <c r="D55" s="157">
        <f>+Data!P97</f>
        <v>120</v>
      </c>
      <c r="E55" s="158">
        <f>+Data!Q97</f>
        <v>0</v>
      </c>
      <c r="G55" s="310"/>
      <c r="H55" s="311"/>
      <c r="I55" s="127"/>
      <c r="J55" s="127"/>
      <c r="K55" s="127"/>
      <c r="L55" s="174"/>
    </row>
    <row r="56" spans="2:14" ht="15.95" customHeight="1" x14ac:dyDescent="0.2">
      <c r="B56" s="137"/>
      <c r="C56" s="47" t="s">
        <v>119</v>
      </c>
      <c r="D56" s="137">
        <f>SUM(D42:D55)</f>
        <v>726.6</v>
      </c>
      <c r="E56" s="43">
        <f>SUM(E42:E55)</f>
        <v>187.51000000000002</v>
      </c>
      <c r="G56" s="310"/>
      <c r="H56" s="311"/>
      <c r="I56" s="127"/>
      <c r="J56" s="127"/>
      <c r="K56" s="127"/>
      <c r="L56" s="174"/>
    </row>
    <row r="57" spans="2:14" ht="15.95" customHeight="1" x14ac:dyDescent="0.2">
      <c r="B57" s="10">
        <f t="shared" si="1"/>
        <v>1</v>
      </c>
      <c r="C57" s="156" t="str">
        <f>+Data!O99</f>
        <v>Hidroelectricas</v>
      </c>
      <c r="D57" s="157">
        <f>+Data!P99</f>
        <v>623.28</v>
      </c>
      <c r="E57" s="186">
        <f>+Data!Q99</f>
        <v>275.00999999999993</v>
      </c>
      <c r="G57" s="264"/>
      <c r="H57" s="265"/>
      <c r="I57" s="127"/>
      <c r="J57" s="127"/>
      <c r="K57" s="127"/>
      <c r="L57" s="127"/>
    </row>
    <row r="58" spans="2:14" ht="15.95" customHeight="1" thickBot="1" x14ac:dyDescent="0.3">
      <c r="B58" s="42"/>
      <c r="C58" s="49" t="s">
        <v>57</v>
      </c>
      <c r="D58" s="261">
        <f>+D57+D56+D41</f>
        <v>4946.6499999999996</v>
      </c>
      <c r="E58" s="261">
        <f>+E57+E56+E41</f>
        <v>2666.11</v>
      </c>
      <c r="G58" s="266"/>
      <c r="H58" s="267"/>
      <c r="I58" s="127"/>
      <c r="J58" s="127"/>
      <c r="K58" s="127"/>
      <c r="L58" s="174"/>
      <c r="M58" s="174"/>
    </row>
    <row r="59" spans="2:14" ht="19.5" customHeight="1" x14ac:dyDescent="0.25">
      <c r="G59" s="127"/>
      <c r="H59" s="127"/>
      <c r="K59" s="121"/>
      <c r="L59" s="174"/>
      <c r="M59" s="174"/>
    </row>
    <row r="60" spans="2:14" x14ac:dyDescent="0.25">
      <c r="B60" s="6" t="str">
        <f>+Data!N103</f>
        <v>(*) Fuente: Organismo Coordinador.</v>
      </c>
      <c r="G60" s="127"/>
      <c r="H60" s="127"/>
      <c r="I60" s="1" t="s">
        <v>0</v>
      </c>
      <c r="K60" s="121"/>
      <c r="L60" s="174"/>
      <c r="M60" s="174"/>
    </row>
    <row r="61" spans="2:14" x14ac:dyDescent="0.25">
      <c r="B61" s="6"/>
      <c r="D61" s="11"/>
      <c r="K61" s="121"/>
      <c r="L61" s="174"/>
      <c r="M61" s="174"/>
    </row>
    <row r="62" spans="2:14" x14ac:dyDescent="0.25">
      <c r="H62" s="1" t="s">
        <v>0</v>
      </c>
      <c r="K62" s="121"/>
      <c r="L62" s="174"/>
      <c r="M62" s="174"/>
    </row>
    <row r="63" spans="2:14" ht="12.75" customHeight="1" x14ac:dyDescent="0.25">
      <c r="L63" s="174"/>
      <c r="M63" s="174"/>
    </row>
    <row r="64" spans="2:14" x14ac:dyDescent="0.25">
      <c r="G64" s="305"/>
      <c r="H64" s="305"/>
      <c r="K64" s="1" t="s">
        <v>0</v>
      </c>
      <c r="L64" s="174"/>
      <c r="M64" s="174"/>
    </row>
    <row r="65" spans="3:13" x14ac:dyDescent="0.25">
      <c r="G65" s="305"/>
      <c r="H65" s="305"/>
      <c r="L65" s="174"/>
      <c r="M65" s="174"/>
    </row>
    <row r="66" spans="3:13" x14ac:dyDescent="0.25">
      <c r="G66" s="305"/>
      <c r="H66" s="305"/>
      <c r="L66" s="174"/>
      <c r="M66" s="174"/>
    </row>
    <row r="67" spans="3:13" x14ac:dyDescent="0.25">
      <c r="G67" s="305"/>
      <c r="H67" s="305"/>
      <c r="L67" s="174"/>
      <c r="M67" s="174"/>
    </row>
    <row r="68" spans="3:13" x14ac:dyDescent="0.25">
      <c r="E68" s="1" t="s">
        <v>0</v>
      </c>
      <c r="G68" s="305"/>
      <c r="H68" s="305"/>
      <c r="L68" s="174"/>
      <c r="M68" s="174"/>
    </row>
    <row r="69" spans="3:13" x14ac:dyDescent="0.25">
      <c r="C69" s="1" t="s">
        <v>0</v>
      </c>
      <c r="G69" s="305"/>
      <c r="H69" s="305"/>
      <c r="L69" s="174"/>
      <c r="M69" s="174"/>
    </row>
    <row r="70" spans="3:13" x14ac:dyDescent="0.25">
      <c r="G70" s="305"/>
      <c r="H70" s="305"/>
    </row>
    <row r="71" spans="3:13" x14ac:dyDescent="0.25">
      <c r="G71" s="305"/>
      <c r="H71" s="305"/>
    </row>
    <row r="72" spans="3:13" x14ac:dyDescent="0.25">
      <c r="G72" s="305"/>
      <c r="H72" s="305"/>
    </row>
    <row r="73" spans="3:13" x14ac:dyDescent="0.25">
      <c r="G73" s="305"/>
      <c r="H73" s="305"/>
    </row>
    <row r="74" spans="3:13" x14ac:dyDescent="0.25">
      <c r="G74" s="305"/>
      <c r="H74" s="305"/>
    </row>
    <row r="75" spans="3:13" x14ac:dyDescent="0.25">
      <c r="G75" s="305"/>
      <c r="H75" s="305"/>
    </row>
    <row r="76" spans="3:13" x14ac:dyDescent="0.25">
      <c r="G76" s="305"/>
      <c r="H76" s="305"/>
    </row>
    <row r="77" spans="3:13" x14ac:dyDescent="0.25">
      <c r="G77" s="305"/>
      <c r="H77" s="305"/>
    </row>
    <row r="78" spans="3:13" x14ac:dyDescent="0.25">
      <c r="G78" s="305"/>
      <c r="H78" s="305"/>
    </row>
  </sheetData>
  <mergeCells count="17">
    <mergeCell ref="G16:H16"/>
    <mergeCell ref="B3:H3"/>
    <mergeCell ref="B5:H5"/>
    <mergeCell ref="B4:H4"/>
    <mergeCell ref="G6:H6"/>
    <mergeCell ref="G10:H10"/>
    <mergeCell ref="G64:H78"/>
    <mergeCell ref="G47:H47"/>
    <mergeCell ref="G48:H52"/>
    <mergeCell ref="G53:H56"/>
    <mergeCell ref="G39:H42"/>
    <mergeCell ref="G22:H26"/>
    <mergeCell ref="G43:H46"/>
    <mergeCell ref="G28:H32"/>
    <mergeCell ref="G33:H38"/>
    <mergeCell ref="J49:K52"/>
    <mergeCell ref="I30:K34"/>
  </mergeCells>
  <conditionalFormatting sqref="C7:C55">
    <cfRule type="cellIs" dxfId="267" priority="98" stopIfTrue="1" operator="equal">
      <formula>"CESPM 1 TG"</formula>
    </cfRule>
    <cfRule type="cellIs" dxfId="266" priority="99" stopIfTrue="1" operator="equal">
      <formula>"CESPM 2 TG"</formula>
    </cfRule>
    <cfRule type="cellIs" dxfId="265" priority="100" stopIfTrue="1" operator="equal">
      <formula>"CESPM 3 TG"</formula>
    </cfRule>
  </conditionalFormatting>
  <conditionalFormatting sqref="C7:E8 E57 E42:E55 C9:C55 D9:E40">
    <cfRule type="cellIs" dxfId="264" priority="96" operator="equal">
      <formula>0</formula>
    </cfRule>
    <cfRule type="containsErrors" dxfId="263" priority="97">
      <formula>ISERROR(C7)</formula>
    </cfRule>
  </conditionalFormatting>
  <conditionalFormatting sqref="E57 E42:E55 D7:E40">
    <cfRule type="expression" dxfId="262" priority="123" stopIfTrue="1">
      <formula>AND($E7&lt;#REF!,$E7&gt;0)</formula>
    </cfRule>
  </conditionalFormatting>
  <conditionalFormatting sqref="E58 D41:D55">
    <cfRule type="expression" dxfId="261" priority="258" stopIfTrue="1">
      <formula>AND($D41&lt;#REF!,$D41&gt;0)</formula>
    </cfRule>
  </conditionalFormatting>
  <conditionalFormatting sqref="H11:H13">
    <cfRule type="cellIs" dxfId="260" priority="77" stopIfTrue="1" operator="equal">
      <formula>"CESPM 1 TG"</formula>
    </cfRule>
    <cfRule type="cellIs" dxfId="259" priority="78" stopIfTrue="1" operator="equal">
      <formula>"CESPM 2 TG"</formula>
    </cfRule>
    <cfRule type="cellIs" dxfId="258" priority="79" stopIfTrue="1" operator="equal">
      <formula>"CESPM 3 TG"</formula>
    </cfRule>
  </conditionalFormatting>
  <conditionalFormatting sqref="H11:H13">
    <cfRule type="cellIs" dxfId="257" priority="75" operator="equal">
      <formula>0</formula>
    </cfRule>
    <cfRule type="containsErrors" dxfId="256" priority="76">
      <formula>ISERROR(H11)</formula>
    </cfRule>
  </conditionalFormatting>
  <conditionalFormatting sqref="H14:H15 H18">
    <cfRule type="cellIs" dxfId="255" priority="67" stopIfTrue="1" operator="equal">
      <formula>"CESPM 1 TG"</formula>
    </cfRule>
    <cfRule type="cellIs" dxfId="254" priority="68" stopIfTrue="1" operator="equal">
      <formula>"CESPM 2 TG"</formula>
    </cfRule>
    <cfRule type="cellIs" dxfId="253" priority="69" stopIfTrue="1" operator="equal">
      <formula>"CESPM 3 TG"</formula>
    </cfRule>
  </conditionalFormatting>
  <conditionalFormatting sqref="H14:H15 H18">
    <cfRule type="cellIs" dxfId="252" priority="65" operator="equal">
      <formula>0</formula>
    </cfRule>
    <cfRule type="containsErrors" dxfId="251" priority="66">
      <formula>ISERROR(H14)</formula>
    </cfRule>
  </conditionalFormatting>
  <conditionalFormatting sqref="C58">
    <cfRule type="cellIs" dxfId="250" priority="46" stopIfTrue="1" operator="equal">
      <formula>"CESPM 1 TG"</formula>
    </cfRule>
    <cfRule type="cellIs" dxfId="249" priority="47" stopIfTrue="1" operator="equal">
      <formula>"CESPM 2 TG"</formula>
    </cfRule>
    <cfRule type="cellIs" dxfId="248" priority="48" stopIfTrue="1" operator="equal">
      <formula>"CESPM 3 TG"</formula>
    </cfRule>
  </conditionalFormatting>
  <conditionalFormatting sqref="C58">
    <cfRule type="cellIs" dxfId="247" priority="44" operator="equal">
      <formula>0</formula>
    </cfRule>
    <cfRule type="containsErrors" dxfId="246" priority="45">
      <formula>ISERROR(C58)</formula>
    </cfRule>
  </conditionalFormatting>
  <conditionalFormatting sqref="D57">
    <cfRule type="expression" dxfId="245" priority="49" stopIfTrue="1">
      <formula>AND($D57&lt;#REF!,$D57&gt;0)</formula>
    </cfRule>
  </conditionalFormatting>
  <conditionalFormatting sqref="C57">
    <cfRule type="cellIs" dxfId="244" priority="30" stopIfTrue="1" operator="equal">
      <formula>"CESPM 1 TG"</formula>
    </cfRule>
    <cfRule type="cellIs" dxfId="243" priority="31" stopIfTrue="1" operator="equal">
      <formula>"CESPM 2 TG"</formula>
    </cfRule>
    <cfRule type="cellIs" dxfId="242" priority="32" stopIfTrue="1" operator="equal">
      <formula>"CESPM 3 TG"</formula>
    </cfRule>
  </conditionalFormatting>
  <conditionalFormatting sqref="C57">
    <cfRule type="cellIs" dxfId="241" priority="28" operator="equal">
      <formula>0</formula>
    </cfRule>
    <cfRule type="containsErrors" dxfId="240" priority="29">
      <formula>ISERROR(C57)</formula>
    </cfRule>
  </conditionalFormatting>
  <conditionalFormatting sqref="E41">
    <cfRule type="cellIs" dxfId="239" priority="25" operator="equal">
      <formula>0</formula>
    </cfRule>
  </conditionalFormatting>
  <conditionalFormatting sqref="H8">
    <cfRule type="cellIs" dxfId="238" priority="18" stopIfTrue="1" operator="equal">
      <formula>"CESPM 1 TG"</formula>
    </cfRule>
    <cfRule type="cellIs" dxfId="237" priority="19" stopIfTrue="1" operator="equal">
      <formula>"CESPM 2 TG"</formula>
    </cfRule>
    <cfRule type="cellIs" dxfId="236" priority="20" stopIfTrue="1" operator="equal">
      <formula>"CESPM 3 TG"</formula>
    </cfRule>
  </conditionalFormatting>
  <conditionalFormatting sqref="H8">
    <cfRule type="cellIs" dxfId="235" priority="16" operator="equal">
      <formula>0</formula>
    </cfRule>
    <cfRule type="containsErrors" dxfId="234" priority="17">
      <formula>ISERROR(H8)</formula>
    </cfRule>
  </conditionalFormatting>
  <conditionalFormatting sqref="H9">
    <cfRule type="cellIs" dxfId="233" priority="13" stopIfTrue="1" operator="equal">
      <formula>"CESPM 1 TG"</formula>
    </cfRule>
    <cfRule type="cellIs" dxfId="232" priority="14" stopIfTrue="1" operator="equal">
      <formula>"CESPM 2 TG"</formula>
    </cfRule>
    <cfRule type="cellIs" dxfId="231" priority="15" stopIfTrue="1" operator="equal">
      <formula>"CESPM 3 TG"</formula>
    </cfRule>
  </conditionalFormatting>
  <conditionalFormatting sqref="H9">
    <cfRule type="cellIs" dxfId="230" priority="11" operator="equal">
      <formula>0</formula>
    </cfRule>
    <cfRule type="containsErrors" dxfId="229" priority="12">
      <formula>ISERROR(H9)</formula>
    </cfRule>
  </conditionalFormatting>
  <conditionalFormatting sqref="C56">
    <cfRule type="cellIs" dxfId="228" priority="7" stopIfTrue="1" operator="equal">
      <formula>"CESPM 1 TG"</formula>
    </cfRule>
    <cfRule type="cellIs" dxfId="227" priority="8" stopIfTrue="1" operator="equal">
      <formula>"CESPM 2 TG"</formula>
    </cfRule>
    <cfRule type="cellIs" dxfId="226" priority="9" stopIfTrue="1" operator="equal">
      <formula>"CESPM 3 TG"</formula>
    </cfRule>
  </conditionalFormatting>
  <conditionalFormatting sqref="C56">
    <cfRule type="cellIs" dxfId="225" priority="5" operator="equal">
      <formula>0</formula>
    </cfRule>
    <cfRule type="containsErrors" dxfId="224" priority="6">
      <formula>ISERROR(C56)</formula>
    </cfRule>
  </conditionalFormatting>
  <conditionalFormatting sqref="D56">
    <cfRule type="expression" dxfId="223" priority="10" stopIfTrue="1">
      <formula>AND($D56&lt;#REF!,$D56&gt;0)</formula>
    </cfRule>
  </conditionalFormatting>
  <conditionalFormatting sqref="E56">
    <cfRule type="cellIs" dxfId="222" priority="4" operator="equal">
      <formula>0</formula>
    </cfRule>
  </conditionalFormatting>
  <conditionalFormatting sqref="B56">
    <cfRule type="expression" dxfId="221" priority="3" stopIfTrue="1">
      <formula>AND($D56&lt;#REF!,$D56&gt;0)</formula>
    </cfRule>
  </conditionalFormatting>
  <conditionalFormatting sqref="B41">
    <cfRule type="expression" dxfId="220" priority="2" stopIfTrue="1">
      <formula>AND($D41&lt;#REF!,$D41&gt;0)</formula>
    </cfRule>
  </conditionalFormatting>
  <conditionalFormatting sqref="D58">
    <cfRule type="expression" dxfId="219" priority="1" stopIfTrue="1">
      <formula>AND($D58&lt;#REF!,$D58&gt;0)</formula>
    </cfRule>
  </conditionalFormatting>
  <printOptions horizontalCentered="1" verticalCentered="1" gridLines="1"/>
  <pageMargins left="0.74803149606299213" right="0.74803149606299213" top="0.19685039370078741" bottom="0.19685039370078741" header="0.23622047244094491" footer="0.23622047244094491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66"/>
  <sheetViews>
    <sheetView tabSelected="1" zoomScale="115" zoomScaleNormal="115" workbookViewId="0">
      <selection activeCell="E39" sqref="E39"/>
    </sheetView>
  </sheetViews>
  <sheetFormatPr baseColWidth="10" defaultColWidth="11.42578125" defaultRowHeight="15" x14ac:dyDescent="0.25"/>
  <cols>
    <col min="2" max="2" width="35" bestFit="1" customWidth="1"/>
    <col min="3" max="3" width="16.5703125" customWidth="1"/>
    <col min="4" max="4" width="15.42578125" customWidth="1"/>
    <col min="5" max="5" width="14.7109375" customWidth="1"/>
    <col min="6" max="6" width="17.5703125" customWidth="1"/>
  </cols>
  <sheetData>
    <row r="1" spans="1:9" ht="15.75" customHeight="1" thickBot="1" x14ac:dyDescent="0.3"/>
    <row r="2" spans="1:9" ht="17.25" customHeight="1" thickBot="1" x14ac:dyDescent="0.3">
      <c r="A2" s="328" t="s">
        <v>61</v>
      </c>
      <c r="B2" s="329"/>
      <c r="C2" s="329"/>
      <c r="D2" s="329"/>
      <c r="E2" s="329"/>
      <c r="F2" s="330"/>
    </row>
    <row r="3" spans="1:9" ht="39" customHeight="1" x14ac:dyDescent="0.25">
      <c r="A3" s="50" t="s">
        <v>51</v>
      </c>
      <c r="B3" s="51" t="s">
        <v>33</v>
      </c>
      <c r="C3" s="52" t="s">
        <v>31</v>
      </c>
      <c r="D3" s="52" t="s">
        <v>67</v>
      </c>
      <c r="E3" s="52" t="s">
        <v>49</v>
      </c>
      <c r="F3" s="52" t="s">
        <v>68</v>
      </c>
    </row>
    <row r="4" spans="1:9" x14ac:dyDescent="0.25">
      <c r="A4" s="10">
        <v>1</v>
      </c>
      <c r="B4" s="74" t="str">
        <f>+Data!C49</f>
        <v>AES ANDRES</v>
      </c>
      <c r="C4" s="7" t="str">
        <f>+Data!D49</f>
        <v>Gas Natural</v>
      </c>
      <c r="D4" s="5">
        <f>+Data!E49</f>
        <v>300</v>
      </c>
      <c r="E4" s="110">
        <f>+Data!F49</f>
        <v>300</v>
      </c>
      <c r="F4" s="13">
        <f>+Data!H49</f>
        <v>52.691019137772436</v>
      </c>
    </row>
    <row r="5" spans="1:9" x14ac:dyDescent="0.25">
      <c r="A5" s="10">
        <v>2</v>
      </c>
      <c r="B5" s="74" t="str">
        <f>+Data!C50</f>
        <v>PARQUE ENERGETICO LOS MINA CC TOTAL</v>
      </c>
      <c r="C5" s="7" t="str">
        <f>+Data!D50</f>
        <v>Gas Natural</v>
      </c>
      <c r="D5" s="5">
        <f>+Data!E50</f>
        <v>0</v>
      </c>
      <c r="E5" s="110">
        <f>+Data!F50</f>
        <v>300</v>
      </c>
      <c r="F5" s="95">
        <f>+Data!H50</f>
        <v>55.508778457418607</v>
      </c>
    </row>
    <row r="6" spans="1:9" x14ac:dyDescent="0.25">
      <c r="A6" s="10">
        <v>3</v>
      </c>
      <c r="B6" s="74" t="str">
        <f>+Data!C51</f>
        <v>PARQUE ENERGETICO LOS MINA CC PARCIAL</v>
      </c>
      <c r="C6" s="7" t="str">
        <f>+Data!D51</f>
        <v>Gas Natural</v>
      </c>
      <c r="D6" s="5">
        <f>+Data!E51</f>
        <v>157</v>
      </c>
      <c r="E6" s="110">
        <f>+Data!F51</f>
        <v>457</v>
      </c>
      <c r="F6" s="95">
        <f>+Data!H51</f>
        <v>56.728770963238489</v>
      </c>
    </row>
    <row r="7" spans="1:9" x14ac:dyDescent="0.25">
      <c r="A7" s="10">
        <v>4</v>
      </c>
      <c r="B7" s="74" t="str">
        <f>+Data!C52</f>
        <v>ESTRELLA DEL MAR 2 CGN</v>
      </c>
      <c r="C7" s="7" t="str">
        <f>+Data!D52</f>
        <v>Gas Natural</v>
      </c>
      <c r="D7" s="5">
        <f>+Data!E52</f>
        <v>0</v>
      </c>
      <c r="E7" s="110">
        <f>+Data!F52</f>
        <v>457</v>
      </c>
      <c r="F7" s="95">
        <f>+Data!H52</f>
        <v>63.780111057462236</v>
      </c>
    </row>
    <row r="8" spans="1:9" x14ac:dyDescent="0.25">
      <c r="A8" s="10">
        <v>5</v>
      </c>
      <c r="B8" s="74" t="str">
        <f>+Data!C53</f>
        <v>ESTRELLA DEL MAR 2 SGN</v>
      </c>
      <c r="C8" s="7" t="str">
        <f>+Data!D53</f>
        <v>Gas Natural</v>
      </c>
      <c r="D8" s="5">
        <f>+Data!E53</f>
        <v>0</v>
      </c>
      <c r="E8" s="110">
        <f>+Data!F53</f>
        <v>457</v>
      </c>
      <c r="F8" s="95">
        <f>+Data!H53</f>
        <v>68.586120176411299</v>
      </c>
    </row>
    <row r="9" spans="1:9" x14ac:dyDescent="0.25">
      <c r="A9" s="10">
        <v>6</v>
      </c>
      <c r="B9" s="74" t="str">
        <f>+Data!C54</f>
        <v>CESPM 2 GN</v>
      </c>
      <c r="C9" s="7" t="str">
        <f>+Data!D54</f>
        <v>Gas Natural</v>
      </c>
      <c r="D9" s="5">
        <f>+Data!E54</f>
        <v>90</v>
      </c>
      <c r="E9" s="110">
        <f>+Data!F54</f>
        <v>547</v>
      </c>
      <c r="F9" s="95">
        <f>+Data!H54</f>
        <v>79.055866556443647</v>
      </c>
      <c r="I9" t="s">
        <v>0</v>
      </c>
    </row>
    <row r="10" spans="1:9" x14ac:dyDescent="0.25">
      <c r="A10" s="10">
        <v>7</v>
      </c>
      <c r="B10" s="74" t="str">
        <f>+Data!C55</f>
        <v>CESPM 3 GN</v>
      </c>
      <c r="C10" s="7" t="str">
        <f>+Data!D55</f>
        <v>Gas Natural</v>
      </c>
      <c r="D10" s="5">
        <f>+Data!E55</f>
        <v>90</v>
      </c>
      <c r="E10" s="110">
        <f>+Data!F55</f>
        <v>637</v>
      </c>
      <c r="F10" s="95">
        <f>+Data!H55</f>
        <v>80.344572295658409</v>
      </c>
    </row>
    <row r="11" spans="1:9" x14ac:dyDescent="0.25">
      <c r="A11" s="10">
        <v>8</v>
      </c>
      <c r="B11" s="74" t="str">
        <f>+Data!C56</f>
        <v>LOS MINA 6</v>
      </c>
      <c r="C11" s="7" t="str">
        <f>+Data!D56</f>
        <v>Gas Natural</v>
      </c>
      <c r="D11" s="5">
        <f>+Data!E56</f>
        <v>0</v>
      </c>
      <c r="E11" s="110">
        <f>+Data!F56</f>
        <v>637</v>
      </c>
      <c r="F11" s="95">
        <f>+Data!H56</f>
        <v>81.087004632765385</v>
      </c>
      <c r="I11" t="s">
        <v>0</v>
      </c>
    </row>
    <row r="12" spans="1:9" x14ac:dyDescent="0.25">
      <c r="A12" s="10">
        <v>9</v>
      </c>
      <c r="B12" s="74" t="str">
        <f>+Data!C57</f>
        <v>CESPM 1 GN</v>
      </c>
      <c r="C12" s="108" t="str">
        <f>+Data!D57</f>
        <v>Gas Natural</v>
      </c>
      <c r="D12" s="5">
        <f>+Data!E57</f>
        <v>90</v>
      </c>
      <c r="E12" s="110">
        <f>+Data!F57</f>
        <v>727</v>
      </c>
      <c r="F12" s="95">
        <f>+Data!H57</f>
        <v>82.061447818110054</v>
      </c>
    </row>
    <row r="13" spans="1:9" x14ac:dyDescent="0.25">
      <c r="A13" s="10">
        <v>10</v>
      </c>
      <c r="B13" s="74" t="str">
        <f>+Data!C58</f>
        <v>QUISQUEYA 1 GN</v>
      </c>
      <c r="C13" s="7" t="str">
        <f>+Data!D58</f>
        <v>Gas Natural</v>
      </c>
      <c r="D13" s="5">
        <f>+Data!E58</f>
        <v>150</v>
      </c>
      <c r="E13" s="110">
        <f>+Data!F58</f>
        <v>877</v>
      </c>
      <c r="F13" s="95">
        <f>+Data!H58</f>
        <v>82.108255697296158</v>
      </c>
    </row>
    <row r="14" spans="1:9" x14ac:dyDescent="0.25">
      <c r="A14" s="10">
        <v>11</v>
      </c>
      <c r="B14" s="74" t="str">
        <f>+Data!C59</f>
        <v>QUISQUEYA 1 SAN PEDRO GN</v>
      </c>
      <c r="C14" s="108" t="str">
        <f>+Data!D59</f>
        <v>Gas Natural</v>
      </c>
      <c r="D14" s="5">
        <f>+Data!E59</f>
        <v>0</v>
      </c>
      <c r="E14" s="110">
        <f>+Data!F59</f>
        <v>877</v>
      </c>
      <c r="F14" s="95">
        <f>+Data!H59</f>
        <v>82.108255697296158</v>
      </c>
      <c r="I14" t="s">
        <v>0</v>
      </c>
    </row>
    <row r="15" spans="1:9" x14ac:dyDescent="0.25">
      <c r="A15" s="10">
        <v>12</v>
      </c>
      <c r="B15" s="74" t="str">
        <f>+Data!C60</f>
        <v>QUISQUEYA 2 GN</v>
      </c>
      <c r="C15" s="7" t="str">
        <f>+Data!D60</f>
        <v>Gas Natural</v>
      </c>
      <c r="D15" s="5">
        <f>+Data!E60</f>
        <v>0</v>
      </c>
      <c r="E15" s="110">
        <f>+Data!F60</f>
        <v>877</v>
      </c>
      <c r="F15" s="95">
        <f>+Data!H60</f>
        <v>83.002189599494343</v>
      </c>
    </row>
    <row r="16" spans="1:9" x14ac:dyDescent="0.25">
      <c r="A16" s="10">
        <v>13</v>
      </c>
      <c r="B16" s="74" t="str">
        <f>+Data!C61</f>
        <v>LOS MINA 5</v>
      </c>
      <c r="C16" s="7" t="str">
        <f>+Data!D61</f>
        <v>Gas Natural</v>
      </c>
      <c r="D16" s="5">
        <f>+Data!E61</f>
        <v>0</v>
      </c>
      <c r="E16" s="110">
        <f>+Data!F61</f>
        <v>877</v>
      </c>
      <c r="F16" s="95">
        <f>+Data!H61</f>
        <v>84.629529906124631</v>
      </c>
    </row>
    <row r="17" spans="1:9" x14ac:dyDescent="0.25">
      <c r="A17" s="10">
        <v>14</v>
      </c>
      <c r="B17" s="74" t="str">
        <f>+Data!C62</f>
        <v>PUNTA CATALINA 1</v>
      </c>
      <c r="C17" s="7" t="str">
        <f>+Data!D62</f>
        <v>Carbón</v>
      </c>
      <c r="D17" s="5">
        <f>+Data!E62</f>
        <v>348</v>
      </c>
      <c r="E17" s="110">
        <f>+Data!F62</f>
        <v>1225</v>
      </c>
      <c r="F17" s="95">
        <f>+Data!H62</f>
        <v>86.418410664173507</v>
      </c>
    </row>
    <row r="18" spans="1:9" x14ac:dyDescent="0.25">
      <c r="A18" s="10">
        <v>15</v>
      </c>
      <c r="B18" s="74" t="str">
        <f>+Data!C63</f>
        <v>PUNTA CATALINA 2</v>
      </c>
      <c r="C18" s="7" t="str">
        <f>+Data!D63</f>
        <v>Carbón</v>
      </c>
      <c r="D18" s="5">
        <f>+Data!E63</f>
        <v>366</v>
      </c>
      <c r="E18" s="110">
        <f>+Data!F63</f>
        <v>1591</v>
      </c>
      <c r="F18" s="95">
        <f>+Data!H63</f>
        <v>87.988095871678539</v>
      </c>
      <c r="I18" t="s">
        <v>98</v>
      </c>
    </row>
    <row r="19" spans="1:9" x14ac:dyDescent="0.25">
      <c r="A19" s="10">
        <v>16</v>
      </c>
      <c r="B19" s="74" t="str">
        <f>+Data!C64</f>
        <v>ESTRELLA DEL MAR 2 CFO</v>
      </c>
      <c r="C19" s="7" t="str">
        <f>+Data!D64</f>
        <v>Fuel Oil #6</v>
      </c>
      <c r="D19" s="5">
        <f>+Data!E64</f>
        <v>103</v>
      </c>
      <c r="E19" s="110">
        <f>+Data!F64</f>
        <v>1694</v>
      </c>
      <c r="F19" s="95">
        <f>+Data!H64</f>
        <v>93.955414928984538</v>
      </c>
      <c r="G19" t="s">
        <v>0</v>
      </c>
    </row>
    <row r="20" spans="1:9" x14ac:dyDescent="0.25">
      <c r="A20" s="10">
        <v>17</v>
      </c>
      <c r="B20" s="74" t="str">
        <f>+Data!C65</f>
        <v>ITABO 2</v>
      </c>
      <c r="C20" s="7" t="str">
        <f>+Data!D65</f>
        <v>Carbón</v>
      </c>
      <c r="D20" s="5">
        <f>+Data!E65</f>
        <v>0</v>
      </c>
      <c r="E20" s="110">
        <f>+Data!F65</f>
        <v>1694</v>
      </c>
      <c r="F20" s="95">
        <f>+Data!H65</f>
        <v>96.067283696718647</v>
      </c>
      <c r="H20" t="s">
        <v>0</v>
      </c>
      <c r="I20" t="s">
        <v>98</v>
      </c>
    </row>
    <row r="21" spans="1:9" x14ac:dyDescent="0.25">
      <c r="A21" s="10">
        <v>18</v>
      </c>
      <c r="B21" s="74" t="str">
        <f>+Data!C66</f>
        <v>ITABO 1</v>
      </c>
      <c r="C21" s="7" t="str">
        <f>+Data!D66</f>
        <v>Carbón</v>
      </c>
      <c r="D21" s="5">
        <f>+Data!E66</f>
        <v>120</v>
      </c>
      <c r="E21" s="110">
        <f>+Data!F66</f>
        <v>1814</v>
      </c>
      <c r="F21" s="95">
        <f>+Data!H66</f>
        <v>99.575294025488361</v>
      </c>
    </row>
    <row r="22" spans="1:9" x14ac:dyDescent="0.25">
      <c r="A22" s="10">
        <v>19</v>
      </c>
      <c r="B22" s="74" t="str">
        <f>+Data!C67</f>
        <v>LA VEGA</v>
      </c>
      <c r="C22" s="7" t="str">
        <f>+Data!D67</f>
        <v>Fuel Oil #6</v>
      </c>
      <c r="D22" s="5">
        <f>+Data!E67</f>
        <v>68</v>
      </c>
      <c r="E22" s="110">
        <f>+Data!F67</f>
        <v>1882</v>
      </c>
      <c r="F22" s="95">
        <f>+Data!H67</f>
        <v>99.829189599913533</v>
      </c>
      <c r="G22" s="112"/>
    </row>
    <row r="23" spans="1:9" x14ac:dyDescent="0.25">
      <c r="A23" s="10">
        <v>20</v>
      </c>
      <c r="B23" s="74" t="str">
        <f>+Data!C68</f>
        <v>QUISQUEYA 2 FO</v>
      </c>
      <c r="C23" s="7" t="str">
        <f>+Data!D68</f>
        <v>Fuel Oil #6</v>
      </c>
      <c r="D23" s="5">
        <f>+Data!E68</f>
        <v>212</v>
      </c>
      <c r="E23" s="110">
        <f>+Data!F68</f>
        <v>2094</v>
      </c>
      <c r="F23" s="95">
        <f>+Data!H68</f>
        <v>100.19996800209444</v>
      </c>
    </row>
    <row r="24" spans="1:9" x14ac:dyDescent="0.25">
      <c r="A24" s="10">
        <v>21</v>
      </c>
      <c r="B24" s="74" t="str">
        <f>+Data!C69</f>
        <v>PALAMARA</v>
      </c>
      <c r="C24" s="7" t="str">
        <f>+Data!D69</f>
        <v>Fuel Oil #6</v>
      </c>
      <c r="D24" s="5">
        <f>+Data!E69</f>
        <v>86</v>
      </c>
      <c r="E24" s="110">
        <f>+Data!F69</f>
        <v>2180</v>
      </c>
      <c r="F24" s="95">
        <f>+Data!H69</f>
        <v>100.86359493104331</v>
      </c>
      <c r="I24" t="s">
        <v>0</v>
      </c>
    </row>
    <row r="25" spans="1:9" x14ac:dyDescent="0.25">
      <c r="A25" s="15">
        <v>22</v>
      </c>
      <c r="B25" s="74" t="str">
        <f>+Data!C70</f>
        <v>ESTRELLA DEL MAR 2 SFO</v>
      </c>
      <c r="C25" s="7" t="str">
        <f>+Data!D70</f>
        <v>Fuel Oil #6</v>
      </c>
      <c r="D25" s="5">
        <f>+Data!E70</f>
        <v>0</v>
      </c>
      <c r="E25" s="110">
        <f>+Data!F70</f>
        <v>2180</v>
      </c>
      <c r="F25" s="95">
        <f>+Data!H70</f>
        <v>101.03521729114301</v>
      </c>
    </row>
    <row r="26" spans="1:9" x14ac:dyDescent="0.25">
      <c r="A26" s="10">
        <v>23</v>
      </c>
      <c r="B26" s="74" t="str">
        <f>+Data!C71</f>
        <v>QUISQUEYA 1 FO</v>
      </c>
      <c r="C26" s="7" t="str">
        <f>+Data!D71</f>
        <v>Fuel Oil # 6</v>
      </c>
      <c r="D26" s="5">
        <f>+Data!E71</f>
        <v>0</v>
      </c>
      <c r="E26" s="110">
        <f>+Data!F71</f>
        <v>2180</v>
      </c>
      <c r="F26" s="95">
        <f>+Data!H71</f>
        <v>104.73763226532694</v>
      </c>
    </row>
    <row r="27" spans="1:9" x14ac:dyDescent="0.25">
      <c r="A27" s="10">
        <v>24</v>
      </c>
      <c r="B27" s="74" t="str">
        <f>+Data!C72</f>
        <v>QUISQUEYA 1 SAN PEDRO FO</v>
      </c>
      <c r="C27" s="7" t="str">
        <f>+Data!D72</f>
        <v>Fuel Oil # 6</v>
      </c>
      <c r="D27" s="5">
        <f>+Data!E72</f>
        <v>68</v>
      </c>
      <c r="E27" s="110">
        <f>+Data!F72</f>
        <v>2248</v>
      </c>
      <c r="F27" s="95">
        <f>+Data!H72</f>
        <v>104.73763226532694</v>
      </c>
      <c r="G27" s="112"/>
      <c r="H27" s="132"/>
    </row>
    <row r="28" spans="1:9" x14ac:dyDescent="0.25">
      <c r="A28" s="10">
        <v>25</v>
      </c>
      <c r="B28" s="74" t="str">
        <f>+Data!C73</f>
        <v>SULTANA DEL ESTE</v>
      </c>
      <c r="C28" s="7" t="str">
        <f>+Data!D73</f>
        <v>Fuel Oil #6</v>
      </c>
      <c r="D28" s="5">
        <f>+Data!E73</f>
        <v>51</v>
      </c>
      <c r="E28" s="110">
        <f>+Data!F73</f>
        <v>2299</v>
      </c>
      <c r="F28" s="95">
        <f>+Data!H73</f>
        <v>106.07907573354871</v>
      </c>
      <c r="G28" s="132"/>
      <c r="H28" s="132"/>
    </row>
    <row r="29" spans="1:9" x14ac:dyDescent="0.25">
      <c r="A29" s="10">
        <v>26</v>
      </c>
      <c r="B29" s="74" t="str">
        <f>+Data!C74</f>
        <v>BARAHONA CARBON</v>
      </c>
      <c r="C29" s="7" t="str">
        <f>+Data!D74</f>
        <v>Carbón</v>
      </c>
      <c r="D29" s="5">
        <f>+Data!E74</f>
        <v>52</v>
      </c>
      <c r="E29" s="110">
        <f>+Data!F74</f>
        <v>2351</v>
      </c>
      <c r="F29" s="95">
        <f>+Data!H74</f>
        <v>107.10170433387709</v>
      </c>
      <c r="G29" s="228"/>
      <c r="H29" s="132"/>
    </row>
    <row r="30" spans="1:9" x14ac:dyDescent="0.25">
      <c r="A30" s="10">
        <v>27</v>
      </c>
      <c r="B30" s="74" t="str">
        <f>+Data!C75</f>
        <v>METALDOM</v>
      </c>
      <c r="C30" s="7" t="str">
        <f>+Data!D75</f>
        <v>Fuel Oil #6</v>
      </c>
      <c r="D30" s="5">
        <f>+Data!E75</f>
        <v>40</v>
      </c>
      <c r="E30" s="110">
        <f>+Data!F75</f>
        <v>2391</v>
      </c>
      <c r="F30" s="95">
        <f>+Data!H75</f>
        <v>108.70674099530642</v>
      </c>
      <c r="G30" s="132"/>
      <c r="H30" s="132"/>
    </row>
    <row r="31" spans="1:9" x14ac:dyDescent="0.25">
      <c r="A31" s="10">
        <v>28</v>
      </c>
      <c r="B31" s="74" t="str">
        <f>+Data!C76</f>
        <v>MONTE RIO</v>
      </c>
      <c r="C31" s="7" t="str">
        <f>+Data!D76</f>
        <v>Fuel Oil #6</v>
      </c>
      <c r="D31" s="5">
        <f>+Data!E76</f>
        <v>93.3</v>
      </c>
      <c r="E31" s="110">
        <f>+Data!F76</f>
        <v>2484.3000000000002</v>
      </c>
      <c r="F31" s="95">
        <f>+Data!H76</f>
        <v>109.88721890551521</v>
      </c>
      <c r="G31" s="132"/>
      <c r="H31" s="132"/>
    </row>
    <row r="32" spans="1:9" x14ac:dyDescent="0.25">
      <c r="A32" s="10">
        <v>29</v>
      </c>
      <c r="B32" s="74" t="str">
        <f>+Data!C77</f>
        <v>PALENQUE</v>
      </c>
      <c r="C32" s="7" t="str">
        <f>+Data!D77</f>
        <v>Fuel Oil #6</v>
      </c>
      <c r="D32" s="5">
        <f>+Data!E77</f>
        <v>24</v>
      </c>
      <c r="E32" s="110">
        <f>+Data!F77</f>
        <v>2508.3000000000002</v>
      </c>
      <c r="F32" s="95">
        <f>+Data!H77</f>
        <v>114.70499749573375</v>
      </c>
    </row>
    <row r="33" spans="1:11" x14ac:dyDescent="0.25">
      <c r="A33" s="10">
        <v>30</v>
      </c>
      <c r="B33" s="74" t="str">
        <f>+Data!C78</f>
        <v>PIMENTEL 3</v>
      </c>
      <c r="C33" s="7" t="str">
        <f>+Data!D78</f>
        <v>Fuel Oil #6</v>
      </c>
      <c r="D33" s="5">
        <f>+Data!E78</f>
        <v>51.2</v>
      </c>
      <c r="E33" s="110">
        <f>+Data!F78</f>
        <v>2559.5</v>
      </c>
      <c r="F33" s="95">
        <f>+Data!H78</f>
        <v>117.25418661000785</v>
      </c>
      <c r="G33" s="228"/>
      <c r="H33" s="132"/>
    </row>
    <row r="34" spans="1:11" x14ac:dyDescent="0.25">
      <c r="A34" s="10">
        <v>31</v>
      </c>
      <c r="B34" s="74" t="str">
        <f>+Data!C79</f>
        <v>LOS ORÍGENES POWER PLANT FUEL OIL</v>
      </c>
      <c r="C34" s="7" t="str">
        <f>+Data!D79</f>
        <v>Fuel Oil # 6</v>
      </c>
      <c r="D34" s="5">
        <f>+Data!E79</f>
        <v>58.9</v>
      </c>
      <c r="E34" s="110">
        <f>+Data!F79</f>
        <v>2618.4</v>
      </c>
      <c r="F34" s="95">
        <f>+Data!H79</f>
        <v>123.80451499538334</v>
      </c>
      <c r="G34" s="132"/>
      <c r="H34" s="132"/>
    </row>
    <row r="35" spans="1:11" x14ac:dyDescent="0.25">
      <c r="A35" s="10">
        <v>32</v>
      </c>
      <c r="B35" s="74" t="str">
        <f>+Data!C80</f>
        <v>PIMENTEL 1</v>
      </c>
      <c r="C35" s="7" t="str">
        <f>+Data!D80</f>
        <v>Fuel Oil #6</v>
      </c>
      <c r="D35" s="5">
        <f>+Data!E80</f>
        <v>31.42</v>
      </c>
      <c r="E35" s="110">
        <f>+Data!F80</f>
        <v>2649.82</v>
      </c>
      <c r="F35" s="95">
        <f>+Data!H80</f>
        <v>125.08537945553795</v>
      </c>
      <c r="G35" s="132"/>
      <c r="H35" s="132"/>
      <c r="I35" t="s">
        <v>0</v>
      </c>
    </row>
    <row r="36" spans="1:11" x14ac:dyDescent="0.25">
      <c r="A36" s="10">
        <v>33</v>
      </c>
      <c r="B36" s="74" t="str">
        <f>+Data!C81</f>
        <v>CEPP 2</v>
      </c>
      <c r="C36" s="7" t="str">
        <f>+Data!D81</f>
        <v>Fuel Oil #6</v>
      </c>
      <c r="D36" s="5">
        <f>+Data!E81</f>
        <v>0</v>
      </c>
      <c r="E36" s="110">
        <f>+Data!F81</f>
        <v>2649.82</v>
      </c>
      <c r="F36" s="95">
        <f>+Data!H81</f>
        <v>126.03004634229529</v>
      </c>
      <c r="G36" s="132"/>
      <c r="H36" s="132"/>
    </row>
    <row r="37" spans="1:11" x14ac:dyDescent="0.25">
      <c r="A37" s="10">
        <v>34</v>
      </c>
      <c r="B37" s="74" t="str">
        <f>+Data!C82</f>
        <v>PIMENTEL 2</v>
      </c>
      <c r="C37" s="7" t="str">
        <f>+Data!D82</f>
        <v>Fuel Oil #6</v>
      </c>
      <c r="D37" s="5">
        <f>+Data!E82</f>
        <v>27.88</v>
      </c>
      <c r="E37" s="110">
        <f>+Data!F82</f>
        <v>2677.7000000000003</v>
      </c>
      <c r="F37" s="95">
        <f>+Data!H82</f>
        <v>126.2307004415064</v>
      </c>
    </row>
    <row r="38" spans="1:11" x14ac:dyDescent="0.25">
      <c r="A38" s="10">
        <v>35</v>
      </c>
      <c r="B38" s="117" t="str">
        <f>+Data!C83</f>
        <v>CEPP 1</v>
      </c>
      <c r="C38" s="7" t="str">
        <f>+Data!D83</f>
        <v>Fuel Oil #6</v>
      </c>
      <c r="D38" s="5">
        <f>+Data!E83</f>
        <v>0</v>
      </c>
      <c r="E38" s="110">
        <f>+Data!F83</f>
        <v>2677.7000000000003</v>
      </c>
      <c r="F38" s="95">
        <f>+Data!H83</f>
        <v>127.46229531029459</v>
      </c>
    </row>
    <row r="39" spans="1:11" x14ac:dyDescent="0.25">
      <c r="A39" s="10">
        <v>36</v>
      </c>
      <c r="B39" s="117" t="str">
        <f>+Data!C84</f>
        <v>INCA KM22</v>
      </c>
      <c r="C39" s="7" t="str">
        <f>+Data!D84</f>
        <v>Fuel Oil #6</v>
      </c>
      <c r="D39" s="5">
        <f>+Data!E84</f>
        <v>14.4</v>
      </c>
      <c r="E39" s="110">
        <f>+Data!F84</f>
        <v>2692.1000000000004</v>
      </c>
      <c r="F39" s="95">
        <f>+Data!H84</f>
        <v>130.11415369299536</v>
      </c>
    </row>
    <row r="40" spans="1:11" s="132" customFormat="1" x14ac:dyDescent="0.25">
      <c r="A40" s="10">
        <v>37</v>
      </c>
      <c r="B40" s="117" t="str">
        <f>+Data!C85</f>
        <v>SAN FELIPE VAP</v>
      </c>
      <c r="C40" s="7" t="str">
        <f>+Data!D85</f>
        <v>Fuel Oil # 6</v>
      </c>
      <c r="D40" s="5">
        <f>+Data!E85</f>
        <v>0</v>
      </c>
      <c r="E40" s="110">
        <f>+Data!F85</f>
        <v>2692.1000000000004</v>
      </c>
      <c r="F40" s="95">
        <f>+Data!H85</f>
        <v>139.71215477562356</v>
      </c>
    </row>
    <row r="41" spans="1:11" s="132" customFormat="1" x14ac:dyDescent="0.25">
      <c r="A41" s="10">
        <v>38</v>
      </c>
      <c r="B41" s="117" t="str">
        <f>+Data!C86</f>
        <v>SAN FELIPE</v>
      </c>
      <c r="C41" s="7" t="str">
        <f>+Data!D86</f>
        <v>Fuel Oil #2,6</v>
      </c>
      <c r="D41" s="5">
        <f>+Data!E86</f>
        <v>0</v>
      </c>
      <c r="E41" s="110">
        <f>+Data!F86</f>
        <v>2692.1000000000004</v>
      </c>
      <c r="F41" s="95">
        <f>+Data!H86</f>
        <v>141.26417493197877</v>
      </c>
    </row>
    <row r="42" spans="1:11" s="132" customFormat="1" x14ac:dyDescent="0.25">
      <c r="A42" s="10">
        <v>39</v>
      </c>
      <c r="B42" s="117" t="str">
        <f>+Data!C87</f>
        <v>CESPM 3 FO</v>
      </c>
      <c r="C42" s="7" t="str">
        <f>+Data!D87</f>
        <v>Fuel Oil #2</v>
      </c>
      <c r="D42" s="5">
        <f>+Data!E87</f>
        <v>0</v>
      </c>
      <c r="E42" s="110">
        <f>+Data!F87</f>
        <v>2692.1000000000004</v>
      </c>
      <c r="F42" s="95">
        <f>+Data!H88</f>
        <v>143.62781241154519</v>
      </c>
    </row>
    <row r="43" spans="1:11" s="132" customFormat="1" x14ac:dyDescent="0.25">
      <c r="A43" s="10">
        <v>40</v>
      </c>
      <c r="B43" s="117" t="str">
        <f>+Data!C88</f>
        <v>LOS ORÍGENES POWER PLANT GAS NATURAL</v>
      </c>
      <c r="C43" s="7" t="str">
        <f>+Data!D88</f>
        <v>Gas Natural</v>
      </c>
      <c r="D43" s="5">
        <f>+Data!E88</f>
        <v>0</v>
      </c>
      <c r="E43" s="110">
        <f>+Data!F88</f>
        <v>2692.1000000000004</v>
      </c>
      <c r="F43" s="95">
        <f>+Data!H88</f>
        <v>143.62781241154519</v>
      </c>
      <c r="G43" s="112"/>
    </row>
    <row r="44" spans="1:11" x14ac:dyDescent="0.25">
      <c r="A44" s="10">
        <v>41</v>
      </c>
      <c r="B44" s="4" t="str">
        <f>+Data!C89</f>
        <v>BERSAL</v>
      </c>
      <c r="C44" s="106" t="str">
        <f>+Data!D89</f>
        <v>Fuel Oil #6</v>
      </c>
      <c r="D44" s="5">
        <f>+Data!E89</f>
        <v>15</v>
      </c>
      <c r="E44" s="110">
        <f>+Data!F89</f>
        <v>2707.1000000000004</v>
      </c>
      <c r="F44" s="95">
        <f>+Data!H89</f>
        <v>144.35104266746839</v>
      </c>
    </row>
    <row r="45" spans="1:11" x14ac:dyDescent="0.25">
      <c r="A45" s="10">
        <v>42</v>
      </c>
      <c r="B45" s="4" t="str">
        <f>+Data!C90</f>
        <v>CESPM 1 FO</v>
      </c>
      <c r="C45" s="106" t="str">
        <f>+Data!D90</f>
        <v>Fuel Oil #2</v>
      </c>
      <c r="D45" s="5">
        <f>+Data!E90</f>
        <v>0</v>
      </c>
      <c r="E45" s="110">
        <f>+Data!F90</f>
        <v>2707.1000000000004</v>
      </c>
      <c r="F45" s="95">
        <f>+Data!H90</f>
        <v>150.71747074354272</v>
      </c>
      <c r="J45" t="s">
        <v>98</v>
      </c>
    </row>
    <row r="46" spans="1:11" x14ac:dyDescent="0.25">
      <c r="A46" s="10">
        <v>43</v>
      </c>
      <c r="B46" s="4" t="str">
        <f>+Data!C91</f>
        <v>SAN FELIPE CC</v>
      </c>
      <c r="C46" s="106" t="str">
        <f>+Data!D91</f>
        <v>Fuel Oil #2</v>
      </c>
      <c r="D46" s="5">
        <f>+Data!E91</f>
        <v>0</v>
      </c>
      <c r="E46" s="110">
        <f>+Data!F91</f>
        <v>2707.1000000000004</v>
      </c>
      <c r="F46" s="95">
        <f>+Data!H91</f>
        <v>169.83822635427845</v>
      </c>
    </row>
    <row r="47" spans="1:11" x14ac:dyDescent="0.25">
      <c r="A47" s="10">
        <v>44</v>
      </c>
      <c r="B47" s="4" t="str">
        <f>+Data!C92</f>
        <v>CESPM 2 FO</v>
      </c>
      <c r="C47" s="106" t="str">
        <f>+Data!D92</f>
        <v>Fuel Oil #2</v>
      </c>
      <c r="D47" s="5">
        <f>+Data!E92</f>
        <v>0</v>
      </c>
      <c r="E47" s="110">
        <f>+Data!F92</f>
        <v>2707.1000000000004</v>
      </c>
      <c r="F47" s="95">
        <f>+Data!H92</f>
        <v>182.37742644303967</v>
      </c>
      <c r="K47" t="s">
        <v>0</v>
      </c>
    </row>
    <row r="48" spans="1:11" x14ac:dyDescent="0.25">
      <c r="A48" s="10">
        <v>45</v>
      </c>
      <c r="B48" s="4" t="str">
        <f>+Data!C93</f>
        <v>HAINA TG</v>
      </c>
      <c r="C48" s="106" t="str">
        <f>+Data!D93</f>
        <v>Fuel Oil # 2</v>
      </c>
      <c r="D48" s="5">
        <f>+Data!E93</f>
        <v>85</v>
      </c>
      <c r="E48" s="110">
        <f>+Data!F93</f>
        <v>2792.1000000000004</v>
      </c>
      <c r="F48" s="95">
        <f>+Data!H93</f>
        <v>221.75550265969687</v>
      </c>
    </row>
    <row r="49" spans="1:9" ht="15.75" x14ac:dyDescent="0.25">
      <c r="A49" s="159"/>
      <c r="B49" s="160" t="s">
        <v>71</v>
      </c>
      <c r="C49" s="161">
        <f>+Data!D97</f>
        <v>167.43</v>
      </c>
      <c r="D49" s="162">
        <v>0</v>
      </c>
      <c r="E49" s="163"/>
      <c r="F49" s="164"/>
      <c r="G49" s="337"/>
      <c r="H49" s="338"/>
    </row>
    <row r="50" spans="1:9" x14ac:dyDescent="0.25">
      <c r="A50" s="66"/>
      <c r="B50" s="67"/>
      <c r="C50" s="67"/>
      <c r="D50" s="67"/>
      <c r="E50" s="67"/>
      <c r="F50" s="68"/>
      <c r="G50" s="337"/>
      <c r="H50" s="338"/>
    </row>
    <row r="51" spans="1:9" x14ac:dyDescent="0.25">
      <c r="A51" s="331" t="s">
        <v>78</v>
      </c>
      <c r="B51" s="332"/>
      <c r="C51" s="332"/>
      <c r="D51" s="332"/>
      <c r="E51" s="332"/>
      <c r="F51" s="333"/>
      <c r="G51" s="337"/>
      <c r="H51" s="338"/>
    </row>
    <row r="52" spans="1:9" ht="15.75" x14ac:dyDescent="0.25">
      <c r="A52" s="334">
        <f ca="1">+Data!C17</f>
        <v>44559</v>
      </c>
      <c r="B52" s="335"/>
      <c r="C52" s="335"/>
      <c r="D52" s="335"/>
      <c r="E52" s="335"/>
      <c r="F52" s="336"/>
      <c r="G52" s="337"/>
      <c r="H52" s="338"/>
      <c r="I52" t="s">
        <v>0</v>
      </c>
    </row>
    <row r="53" spans="1:9" x14ac:dyDescent="0.25">
      <c r="A53" s="69"/>
      <c r="B53" s="2"/>
      <c r="C53" s="2"/>
      <c r="D53" s="2"/>
      <c r="E53" s="2"/>
      <c r="F53" s="70"/>
      <c r="G53" s="337"/>
      <c r="H53" s="338"/>
    </row>
    <row r="54" spans="1:9" x14ac:dyDescent="0.25">
      <c r="A54" s="69"/>
      <c r="B54" s="2"/>
      <c r="C54" s="2"/>
      <c r="D54" s="2"/>
      <c r="E54" s="2"/>
      <c r="F54" s="70"/>
      <c r="G54" s="337"/>
      <c r="H54" s="338"/>
    </row>
    <row r="55" spans="1:9" x14ac:dyDescent="0.25">
      <c r="A55" s="69"/>
      <c r="B55" s="2"/>
      <c r="C55" s="2"/>
      <c r="D55" s="2"/>
      <c r="E55" s="2"/>
      <c r="F55" s="70"/>
      <c r="G55" s="337"/>
      <c r="H55" s="338"/>
    </row>
    <row r="56" spans="1:9" x14ac:dyDescent="0.25">
      <c r="A56" s="69"/>
      <c r="B56" s="2"/>
      <c r="C56" s="2"/>
      <c r="D56" s="2"/>
      <c r="E56" s="2"/>
      <c r="F56" s="70"/>
      <c r="G56" s="337"/>
      <c r="H56" s="338"/>
    </row>
    <row r="57" spans="1:9" x14ac:dyDescent="0.25">
      <c r="A57" s="69"/>
      <c r="B57" s="2"/>
      <c r="C57" s="2"/>
      <c r="D57" s="2"/>
      <c r="E57" s="2"/>
      <c r="F57" s="70"/>
    </row>
    <row r="58" spans="1:9" x14ac:dyDescent="0.25">
      <c r="A58" s="69"/>
      <c r="B58" s="2"/>
      <c r="C58" s="2"/>
      <c r="D58" s="2"/>
      <c r="E58" s="2"/>
      <c r="F58" s="70"/>
    </row>
    <row r="59" spans="1:9" x14ac:dyDescent="0.25">
      <c r="A59" s="69"/>
      <c r="B59" s="2"/>
      <c r="C59" s="2"/>
      <c r="D59" s="2"/>
      <c r="E59" s="2"/>
      <c r="F59" s="70"/>
    </row>
    <row r="60" spans="1:9" x14ac:dyDescent="0.25">
      <c r="A60" s="69"/>
      <c r="B60" s="2"/>
      <c r="C60" s="2"/>
      <c r="D60" s="2"/>
      <c r="E60" s="2"/>
      <c r="F60" s="70"/>
    </row>
    <row r="61" spans="1:9" x14ac:dyDescent="0.25">
      <c r="A61" s="69"/>
      <c r="B61" s="2"/>
      <c r="C61" s="2"/>
      <c r="D61" s="2"/>
      <c r="E61" s="2"/>
      <c r="F61" s="70"/>
    </row>
    <row r="62" spans="1:9" x14ac:dyDescent="0.25">
      <c r="A62" s="69"/>
      <c r="B62" s="2"/>
      <c r="C62" s="2"/>
      <c r="D62" s="2"/>
      <c r="E62" s="2"/>
      <c r="F62" s="70"/>
    </row>
    <row r="63" spans="1:9" x14ac:dyDescent="0.25">
      <c r="A63" s="69"/>
      <c r="B63" s="2"/>
      <c r="C63" s="2"/>
      <c r="D63" s="2"/>
      <c r="E63" s="2"/>
      <c r="F63" s="70"/>
    </row>
    <row r="64" spans="1:9" x14ac:dyDescent="0.25">
      <c r="A64" s="69"/>
      <c r="B64" s="2"/>
      <c r="C64" s="2"/>
      <c r="D64" s="2"/>
      <c r="E64" s="2"/>
      <c r="F64" s="70"/>
    </row>
    <row r="65" spans="1:6" x14ac:dyDescent="0.25">
      <c r="A65" s="69"/>
      <c r="B65" s="2"/>
      <c r="C65" s="2"/>
      <c r="D65" s="2"/>
      <c r="E65" s="2"/>
      <c r="F65" s="70"/>
    </row>
    <row r="66" spans="1:6" x14ac:dyDescent="0.25">
      <c r="A66" s="71"/>
      <c r="B66" s="72"/>
      <c r="C66" s="72"/>
      <c r="D66" s="72"/>
      <c r="E66" s="72"/>
      <c r="F66" s="73"/>
    </row>
  </sheetData>
  <sheetProtection algorithmName="SHA-512" hashValue="+TH4a158LIVogJkdPT9cAX8MQ3oaDUgkTVEuF7lpaLO5EyX7mtxn0AkZE1sEA2DDMdyD7HgwYeU/mUO/gOApzg==" saltValue="iiuiT8JupWmdpKb20ymvag==" spinCount="100000" sheet="1" objects="1" scenarios="1"/>
  <mergeCells count="4">
    <mergeCell ref="A2:F2"/>
    <mergeCell ref="A51:F51"/>
    <mergeCell ref="A52:F52"/>
    <mergeCell ref="G49:H56"/>
  </mergeCells>
  <conditionalFormatting sqref="E4:E49">
    <cfRule type="cellIs" dxfId="218" priority="11" stopIfTrue="1" operator="equal">
      <formula>19</formula>
    </cfRule>
  </conditionalFormatting>
  <conditionalFormatting sqref="D49">
    <cfRule type="cellIs" dxfId="217" priority="10" operator="equal">
      <formula>0</formula>
    </cfRule>
  </conditionalFormatting>
  <conditionalFormatting sqref="B44:B49">
    <cfRule type="cellIs" dxfId="216" priority="5" stopIfTrue="1" operator="equal">
      <formula>"CESPM 1 TG"</formula>
    </cfRule>
    <cfRule type="cellIs" dxfId="215" priority="6" stopIfTrue="1" operator="equal">
      <formula>"CESPM 2 TG"</formula>
    </cfRule>
    <cfRule type="cellIs" dxfId="214" priority="7" stopIfTrue="1" operator="equal">
      <formula>"CESPM 3 TG"</formula>
    </cfRule>
  </conditionalFormatting>
  <conditionalFormatting sqref="B44:B49">
    <cfRule type="cellIs" dxfId="213" priority="3" operator="equal">
      <formula>0</formula>
    </cfRule>
    <cfRule type="containsErrors" dxfId="212" priority="4">
      <formula>ISERROR(B44)</formula>
    </cfRule>
  </conditionalFormatting>
  <conditionalFormatting sqref="D4:D48">
    <cfRule type="cellIs" dxfId="211" priority="1" operator="equal">
      <formula>0</formula>
    </cfRule>
    <cfRule type="containsErrors" dxfId="210" priority="2">
      <formula>ISERROR(D4)</formula>
    </cfRule>
  </conditionalFormatting>
  <conditionalFormatting sqref="C49">
    <cfRule type="expression" dxfId="209" priority="12" stopIfTrue="1">
      <formula>AND($D49&lt;$F49,$D49&gt;0)</formula>
    </cfRule>
  </conditionalFormatting>
  <conditionalFormatting sqref="D4:D48">
    <cfRule type="expression" dxfId="208" priority="13" stopIfTrue="1">
      <formula>AND($E4&lt;#REF!,$E4&gt;0)</formula>
    </cfRule>
  </conditionalFormatting>
  <printOptions horizontalCentered="1" verticalCentered="1" gridLines="1"/>
  <pageMargins left="0.74803149606299213" right="0.74803149606299213" top="0.19685039370078741" bottom="0.19685039370078741" header="0.23622047244094491" footer="0.23622047244094491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/>
  <dimension ref="A1:AY162"/>
  <sheetViews>
    <sheetView showGridLines="0" topLeftCell="A4" zoomScale="115" zoomScaleNormal="115" workbookViewId="0">
      <selection activeCell="X9" sqref="X9"/>
    </sheetView>
  </sheetViews>
  <sheetFormatPr baseColWidth="10" defaultColWidth="9.140625" defaultRowHeight="12.75" x14ac:dyDescent="0.2"/>
  <cols>
    <col min="1" max="1" width="11.85546875" style="16" bestFit="1" customWidth="1"/>
    <col min="2" max="2" width="8.7109375" style="16" bestFit="1" customWidth="1"/>
    <col min="3" max="3" width="37.42578125" style="16" customWidth="1"/>
    <col min="4" max="4" width="13" style="16" customWidth="1"/>
    <col min="5" max="5" width="12.28515625" style="16" customWidth="1"/>
    <col min="6" max="6" width="13.7109375" style="16" customWidth="1"/>
    <col min="7" max="7" width="13" style="16" customWidth="1"/>
    <col min="8" max="8" width="12.140625" style="16" customWidth="1"/>
    <col min="9" max="9" width="10.7109375" style="16" customWidth="1"/>
    <col min="10" max="12" width="9.140625" style="16"/>
    <col min="13" max="13" width="10.5703125" style="16" customWidth="1"/>
    <col min="14" max="14" width="13.140625" style="16" customWidth="1"/>
    <col min="15" max="15" width="21" style="16" customWidth="1"/>
    <col min="16" max="16" width="10.28515625" style="16" customWidth="1"/>
    <col min="17" max="17" width="13.140625" style="16" customWidth="1"/>
    <col min="18" max="18" width="8.140625" style="16" bestFit="1" customWidth="1"/>
    <col min="19" max="19" width="24.28515625" style="16" customWidth="1"/>
    <col min="20" max="20" width="15.140625" style="16" customWidth="1"/>
    <col min="21" max="21" width="7.85546875" style="16" customWidth="1"/>
    <col min="22" max="22" width="21.5703125" style="16" bestFit="1" customWidth="1"/>
    <col min="23" max="23" width="12.7109375" style="16" customWidth="1"/>
    <col min="24" max="24" width="10.7109375" style="16" bestFit="1" customWidth="1"/>
    <col min="25" max="25" width="12.28515625" style="16" customWidth="1"/>
    <col min="26" max="26" width="12.85546875" style="16" customWidth="1"/>
    <col min="27" max="27" width="17.5703125" style="16" customWidth="1"/>
    <col min="28" max="28" width="11.28515625" style="16" customWidth="1"/>
    <col min="29" max="29" width="11.42578125" style="16" bestFit="1" customWidth="1"/>
    <col min="30" max="30" width="12.28515625" style="16" bestFit="1" customWidth="1"/>
    <col min="31" max="32" width="11.42578125" style="16" bestFit="1" customWidth="1"/>
    <col min="33" max="33" width="31.42578125" style="16" customWidth="1"/>
    <col min="34" max="34" width="17.7109375" style="16" bestFit="1" customWidth="1"/>
    <col min="35" max="37" width="11.42578125" style="16" bestFit="1" customWidth="1"/>
    <col min="38" max="38" width="11.85546875" style="16" customWidth="1"/>
    <col min="39" max="39" width="13.85546875" style="16" bestFit="1" customWidth="1"/>
    <col min="40" max="40" width="12.5703125" style="16" bestFit="1" customWidth="1"/>
    <col min="41" max="50" width="9.7109375" style="16" bestFit="1" customWidth="1"/>
    <col min="51" max="51" width="11" style="16" customWidth="1"/>
    <col min="52" max="16384" width="9.140625" style="16"/>
  </cols>
  <sheetData>
    <row r="1" spans="1:49" x14ac:dyDescent="0.2">
      <c r="A1" s="205">
        <f ca="1">TODAY()-1</f>
        <v>44559</v>
      </c>
    </row>
    <row r="3" spans="1:49" x14ac:dyDescent="0.2">
      <c r="D3" s="155"/>
      <c r="Y3" s="17"/>
    </row>
    <row r="4" spans="1:49" x14ac:dyDescent="0.2">
      <c r="C4" s="16" t="s">
        <v>0</v>
      </c>
      <c r="Z4" s="17"/>
    </row>
    <row r="5" spans="1:49" hidden="1" x14ac:dyDescent="0.2">
      <c r="N5" s="339" t="s">
        <v>65</v>
      </c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N5" s="17"/>
    </row>
    <row r="7" spans="1:49" s="21" customFormat="1" ht="18" x14ac:dyDescent="0.25">
      <c r="AO7" s="20"/>
      <c r="AP7" s="20"/>
      <c r="AQ7" s="20"/>
      <c r="AR7" s="20"/>
      <c r="AS7" s="20"/>
      <c r="AT7" s="20"/>
      <c r="AU7" s="20"/>
      <c r="AV7" s="20"/>
      <c r="AW7" s="20"/>
    </row>
    <row r="8" spans="1:49" ht="18" x14ac:dyDescent="0.25">
      <c r="C8" s="89" t="s">
        <v>79</v>
      </c>
      <c r="D8" s="126">
        <v>1</v>
      </c>
      <c r="E8" s="126">
        <v>2</v>
      </c>
      <c r="F8" s="126">
        <v>3</v>
      </c>
      <c r="G8" s="126">
        <v>4</v>
      </c>
      <c r="H8" s="126">
        <v>5</v>
      </c>
      <c r="I8" s="126">
        <v>6</v>
      </c>
      <c r="J8" s="126">
        <v>7</v>
      </c>
      <c r="K8" s="126">
        <v>8</v>
      </c>
      <c r="L8" s="126">
        <v>9</v>
      </c>
      <c r="M8" s="126">
        <v>10</v>
      </c>
      <c r="N8" s="126">
        <v>11</v>
      </c>
      <c r="O8" s="126">
        <v>12</v>
      </c>
      <c r="P8" s="126">
        <v>13</v>
      </c>
      <c r="Q8" s="126">
        <v>14</v>
      </c>
      <c r="R8" s="126">
        <v>15</v>
      </c>
      <c r="S8" s="126">
        <v>16</v>
      </c>
      <c r="T8" s="126">
        <v>17</v>
      </c>
      <c r="U8" s="126">
        <v>18</v>
      </c>
      <c r="V8" s="126">
        <v>19</v>
      </c>
      <c r="W8" s="126">
        <v>20</v>
      </c>
      <c r="X8" s="126">
        <v>21</v>
      </c>
      <c r="Y8" s="126">
        <v>22</v>
      </c>
      <c r="Z8" s="126">
        <v>23</v>
      </c>
      <c r="AA8" s="126">
        <v>24</v>
      </c>
      <c r="AB8" s="126" t="s">
        <v>62</v>
      </c>
      <c r="AC8" s="53" t="s">
        <v>63</v>
      </c>
      <c r="AD8" s="53" t="s">
        <v>64</v>
      </c>
      <c r="AO8" s="22"/>
      <c r="AP8" s="22"/>
      <c r="AQ8" s="22"/>
      <c r="AR8" s="22"/>
      <c r="AS8" s="22"/>
    </row>
    <row r="9" spans="1:49" s="79" customFormat="1" x14ac:dyDescent="0.2">
      <c r="B9" s="217" t="str">
        <f>[3]PostDespacho!$C$238</f>
        <v>TOTAL GENERADO (AGENTES GENERADORES+AUTOPRODUCTORES)</v>
      </c>
      <c r="C9" s="89" t="s">
        <v>73</v>
      </c>
      <c r="D9" s="76">
        <v>2376.2400000000002</v>
      </c>
      <c r="E9" s="76">
        <v>2305.0299999999997</v>
      </c>
      <c r="F9" s="76">
        <v>2235.8200000000002</v>
      </c>
      <c r="G9" s="76">
        <v>2201.25</v>
      </c>
      <c r="H9" s="76">
        <v>2185</v>
      </c>
      <c r="I9" s="76">
        <v>2168.56</v>
      </c>
      <c r="J9" s="76">
        <v>2227.3199999999997</v>
      </c>
      <c r="K9" s="76">
        <v>2262.8900000000003</v>
      </c>
      <c r="L9" s="76">
        <v>2385.349999999999</v>
      </c>
      <c r="M9" s="76">
        <v>2435.6700000000005</v>
      </c>
      <c r="N9" s="76">
        <v>2465.7099999999991</v>
      </c>
      <c r="O9" s="76">
        <v>2480.8799999999997</v>
      </c>
      <c r="P9" s="76">
        <v>2459.77</v>
      </c>
      <c r="Q9" s="76">
        <v>2483.7799999999993</v>
      </c>
      <c r="R9" s="76">
        <v>2526.79</v>
      </c>
      <c r="S9" s="76">
        <v>2559.2500000000005</v>
      </c>
      <c r="T9" s="76">
        <v>2560.6800000000007</v>
      </c>
      <c r="U9" s="76">
        <v>2524.23</v>
      </c>
      <c r="V9" s="76">
        <v>2583.8200000000015</v>
      </c>
      <c r="W9" s="76">
        <v>2643.2200000000003</v>
      </c>
      <c r="X9" s="76">
        <v>2666.1099999999997</v>
      </c>
      <c r="Y9" s="76">
        <v>2612.639999999999</v>
      </c>
      <c r="Z9" s="76">
        <v>2534.14</v>
      </c>
      <c r="AA9" s="76">
        <v>2442.0699999999997</v>
      </c>
      <c r="AB9" s="19"/>
      <c r="AC9" s="78">
        <f>SUM(D9:AB9)</f>
        <v>58326.22</v>
      </c>
      <c r="AD9" s="182">
        <f>MAX(D9:AA9)</f>
        <v>2666.1099999999997</v>
      </c>
    </row>
    <row r="10" spans="1:49" x14ac:dyDescent="0.2">
      <c r="C10" s="90" t="s">
        <v>74</v>
      </c>
      <c r="D10" s="76">
        <f>+D9+D11</f>
        <v>2378.2400000000002</v>
      </c>
      <c r="E10" s="76">
        <f t="shared" ref="E10:AA10" si="0">+E9+E11</f>
        <v>2307.0299999999997</v>
      </c>
      <c r="F10" s="76">
        <f t="shared" si="0"/>
        <v>2235.8200000000002</v>
      </c>
      <c r="G10" s="76">
        <f t="shared" si="0"/>
        <v>2201.25</v>
      </c>
      <c r="H10" s="76">
        <f t="shared" si="0"/>
        <v>2185.25</v>
      </c>
      <c r="I10" s="76">
        <f t="shared" si="0"/>
        <v>2168.7999999999997</v>
      </c>
      <c r="J10" s="76">
        <f t="shared" si="0"/>
        <v>2227.5599999999995</v>
      </c>
      <c r="K10" s="76">
        <f t="shared" si="0"/>
        <v>2263.13</v>
      </c>
      <c r="L10" s="76">
        <f t="shared" si="0"/>
        <v>2387.7099999999991</v>
      </c>
      <c r="M10" s="76">
        <f t="shared" si="0"/>
        <v>2441.4400000000005</v>
      </c>
      <c r="N10" s="76">
        <f t="shared" si="0"/>
        <v>2474.0199999999991</v>
      </c>
      <c r="O10" s="76">
        <f t="shared" si="0"/>
        <v>2487.6899999999996</v>
      </c>
      <c r="P10" s="76">
        <f t="shared" si="0"/>
        <v>2465.96</v>
      </c>
      <c r="Q10" s="76">
        <f t="shared" si="0"/>
        <v>2496.3099999999995</v>
      </c>
      <c r="R10" s="76">
        <f t="shared" si="0"/>
        <v>2529.48</v>
      </c>
      <c r="S10" s="76">
        <f t="shared" si="0"/>
        <v>2565.6200000000003</v>
      </c>
      <c r="T10" s="76">
        <f t="shared" si="0"/>
        <v>2560.6800000000007</v>
      </c>
      <c r="U10" s="76">
        <f t="shared" si="0"/>
        <v>2530.2420000000002</v>
      </c>
      <c r="V10" s="76">
        <f t="shared" si="0"/>
        <v>2590.5000000000014</v>
      </c>
      <c r="W10" s="76">
        <f t="shared" si="0"/>
        <v>2652.4800000000005</v>
      </c>
      <c r="X10" s="76">
        <f t="shared" si="0"/>
        <v>2668.6499999999996</v>
      </c>
      <c r="Y10" s="76">
        <f t="shared" si="0"/>
        <v>2614.1599999999989</v>
      </c>
      <c r="Z10" s="76">
        <f t="shared" si="0"/>
        <v>2534.14</v>
      </c>
      <c r="AA10" s="76">
        <f t="shared" si="0"/>
        <v>2442.0699999999997</v>
      </c>
      <c r="AB10" s="56"/>
      <c r="AC10" s="57">
        <f>SUM(D10:AB10)</f>
        <v>58408.231999999996</v>
      </c>
      <c r="AD10" s="146"/>
      <c r="AE10" s="24"/>
      <c r="AF10" s="24"/>
      <c r="AG10" s="24"/>
      <c r="AH10" s="24"/>
      <c r="AI10" s="24"/>
      <c r="AJ10" s="24"/>
      <c r="AK10" s="24" t="s">
        <v>0</v>
      </c>
      <c r="AL10" s="24"/>
    </row>
    <row r="11" spans="1:49" s="79" customFormat="1" x14ac:dyDescent="0.2">
      <c r="B11" s="217" t="str">
        <f>[3]PostDespacho!$C$253</f>
        <v>Circuitos Fuera (MW)</v>
      </c>
      <c r="C11" s="88" t="s">
        <v>99</v>
      </c>
      <c r="D11" s="76">
        <v>2</v>
      </c>
      <c r="E11" s="76">
        <v>2</v>
      </c>
      <c r="F11" s="76">
        <v>0</v>
      </c>
      <c r="G11" s="76">
        <v>0</v>
      </c>
      <c r="H11" s="76">
        <v>0.25</v>
      </c>
      <c r="I11" s="76">
        <v>0.24</v>
      </c>
      <c r="J11" s="76">
        <v>0.24</v>
      </c>
      <c r="K11" s="76">
        <v>0.24</v>
      </c>
      <c r="L11" s="76">
        <v>2.36</v>
      </c>
      <c r="M11" s="76">
        <v>5.77</v>
      </c>
      <c r="N11" s="76">
        <v>8.31</v>
      </c>
      <c r="O11" s="76">
        <v>6.8100000000000005</v>
      </c>
      <c r="P11" s="76">
        <v>6.1899999999999995</v>
      </c>
      <c r="Q11" s="76">
        <v>12.53</v>
      </c>
      <c r="R11" s="76">
        <v>2.69</v>
      </c>
      <c r="S11" s="76">
        <v>6.37</v>
      </c>
      <c r="T11" s="76">
        <v>0</v>
      </c>
      <c r="U11" s="76">
        <v>6.0120000000000005</v>
      </c>
      <c r="V11" s="76">
        <v>6.6800000000000006</v>
      </c>
      <c r="W11" s="76">
        <v>9.26</v>
      </c>
      <c r="X11" s="76">
        <v>2.54</v>
      </c>
      <c r="Y11" s="76">
        <v>1.52</v>
      </c>
      <c r="Z11" s="76">
        <v>0</v>
      </c>
      <c r="AA11" s="76">
        <v>0</v>
      </c>
      <c r="AB11" s="18"/>
      <c r="AC11" s="80">
        <f>+AC10-AC9</f>
        <v>82.011999999995169</v>
      </c>
      <c r="AD11" s="23">
        <f>+(AC10-AC9)/AC10</f>
        <v>1.4041171456789716E-3</v>
      </c>
      <c r="AE11" s="81"/>
      <c r="AF11" s="81"/>
      <c r="AG11" s="81"/>
      <c r="AH11" s="81"/>
      <c r="AI11" s="81"/>
      <c r="AJ11" s="81"/>
      <c r="AK11" s="81"/>
      <c r="AL11" s="82"/>
    </row>
    <row r="12" spans="1:49" x14ac:dyDescent="0.2">
      <c r="E12" s="97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28"/>
    </row>
    <row r="13" spans="1:49" x14ac:dyDescent="0.2">
      <c r="D13" s="231">
        <v>0</v>
      </c>
      <c r="E13" s="232">
        <v>0</v>
      </c>
      <c r="F13" s="233">
        <v>0</v>
      </c>
      <c r="G13" s="234">
        <v>0</v>
      </c>
      <c r="H13" s="235">
        <v>0</v>
      </c>
      <c r="I13" s="236">
        <v>0</v>
      </c>
      <c r="J13" s="237">
        <v>0</v>
      </c>
      <c r="K13" s="238">
        <v>0</v>
      </c>
      <c r="L13" s="239">
        <v>0</v>
      </c>
      <c r="M13" s="240">
        <v>0</v>
      </c>
      <c r="N13" s="241">
        <v>0</v>
      </c>
      <c r="O13" s="242">
        <v>0</v>
      </c>
      <c r="P13" s="243">
        <v>0</v>
      </c>
      <c r="Q13" s="244">
        <v>0</v>
      </c>
      <c r="R13" s="245">
        <v>0</v>
      </c>
      <c r="S13" s="246">
        <v>0</v>
      </c>
      <c r="T13" s="247">
        <v>0</v>
      </c>
      <c r="U13" s="248">
        <v>0</v>
      </c>
      <c r="V13" s="249"/>
      <c r="W13" s="250"/>
      <c r="X13" s="251"/>
      <c r="Y13" s="252"/>
      <c r="Z13" s="253"/>
      <c r="AA13" s="254"/>
      <c r="AC13" s="29"/>
      <c r="AE13" s="29"/>
      <c r="AG13" s="28"/>
    </row>
    <row r="14" spans="1:49" x14ac:dyDescent="0.2">
      <c r="C14" s="16" t="s">
        <v>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17"/>
      <c r="O14" s="83"/>
      <c r="P14" s="83"/>
      <c r="Q14" s="83"/>
      <c r="R14" s="83"/>
      <c r="S14" s="83"/>
      <c r="T14" s="83"/>
      <c r="U14" s="83"/>
      <c r="V14" s="258"/>
      <c r="W14" s="259"/>
      <c r="X14" s="259"/>
      <c r="Y14" s="259"/>
      <c r="Z14" s="259"/>
      <c r="AA14" s="259"/>
      <c r="AE14" s="28"/>
      <c r="AF14" s="27"/>
      <c r="AG14" s="27"/>
      <c r="AI14" s="17"/>
    </row>
    <row r="15" spans="1:49" x14ac:dyDescent="0.2">
      <c r="D15" s="83"/>
      <c r="E15" s="83" t="s"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179"/>
      <c r="Z15" s="83"/>
      <c r="AA15" s="83"/>
      <c r="AE15" s="28"/>
      <c r="AF15" s="25"/>
      <c r="AG15" s="25"/>
      <c r="AH15" s="28"/>
    </row>
    <row r="16" spans="1:49" x14ac:dyDescent="0.2">
      <c r="D16" s="83"/>
      <c r="AA16" s="83"/>
      <c r="AF16" s="16" t="s">
        <v>0</v>
      </c>
    </row>
    <row r="17" spans="3:40" ht="15" x14ac:dyDescent="0.2">
      <c r="C17" s="357">
        <f ca="1">TODAY()-1</f>
        <v>44559</v>
      </c>
      <c r="D17" s="357"/>
      <c r="E17" s="357"/>
      <c r="F17" s="357"/>
      <c r="G17" s="357"/>
      <c r="H17" s="357"/>
      <c r="I17" s="357"/>
      <c r="O17" s="30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F17" s="28"/>
      <c r="AG17" s="28"/>
      <c r="AH17" s="16" t="s">
        <v>0</v>
      </c>
    </row>
    <row r="18" spans="3:40" ht="12" customHeight="1" x14ac:dyDescent="0.2">
      <c r="N18" s="16" t="s">
        <v>0</v>
      </c>
      <c r="O18" s="16" t="s">
        <v>0</v>
      </c>
      <c r="W18" s="97"/>
      <c r="X18" s="98"/>
      <c r="Y18" s="111"/>
      <c r="AD18" s="83"/>
      <c r="AI18" s="16" t="s">
        <v>0</v>
      </c>
      <c r="AN18" s="16" t="s">
        <v>0</v>
      </c>
    </row>
    <row r="19" spans="3:40" x14ac:dyDescent="0.2">
      <c r="G19" s="16">
        <v>71.897947687536217</v>
      </c>
      <c r="L19" s="16" t="s">
        <v>115</v>
      </c>
      <c r="N19" s="16" t="s">
        <v>0</v>
      </c>
      <c r="O19" s="16" t="s">
        <v>0</v>
      </c>
      <c r="X19" s="116"/>
      <c r="Y19" s="83"/>
      <c r="AC19" s="16" t="s">
        <v>0</v>
      </c>
      <c r="AD19" s="28"/>
      <c r="AE19" s="16" t="s">
        <v>0</v>
      </c>
      <c r="AH19" s="16" t="s">
        <v>0</v>
      </c>
    </row>
    <row r="20" spans="3:40" x14ac:dyDescent="0.2">
      <c r="G20" s="16">
        <v>72.581150439804802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F20" s="28"/>
      <c r="AG20" s="28"/>
    </row>
    <row r="21" spans="3:40" x14ac:dyDescent="0.2">
      <c r="G21" s="16">
        <v>72.592428715332431</v>
      </c>
      <c r="L21" s="16" t="s">
        <v>0</v>
      </c>
      <c r="M21" s="16" t="s">
        <v>0</v>
      </c>
      <c r="T21" s="83"/>
      <c r="AD21" s="16" t="s">
        <v>0</v>
      </c>
      <c r="AE21" s="16" t="s">
        <v>0</v>
      </c>
      <c r="AG21" s="28"/>
      <c r="AL21" s="16" t="s">
        <v>0</v>
      </c>
    </row>
    <row r="22" spans="3:40" x14ac:dyDescent="0.2">
      <c r="J22" s="16" t="s">
        <v>98</v>
      </c>
      <c r="W22" s="98"/>
      <c r="AB22" s="16" t="s">
        <v>0</v>
      </c>
      <c r="AD22" s="58"/>
      <c r="AE22" s="58"/>
      <c r="AF22" s="58"/>
      <c r="AG22" s="58"/>
      <c r="AH22" s="58"/>
      <c r="AI22" s="59"/>
    </row>
    <row r="23" spans="3:40" ht="25.5" customHeight="1" x14ac:dyDescent="0.25">
      <c r="N23" s="138" t="s">
        <v>0</v>
      </c>
      <c r="AD23" s="25"/>
      <c r="AE23" s="25"/>
      <c r="AF23" s="25"/>
      <c r="AG23" s="25"/>
      <c r="AH23" s="25"/>
      <c r="AI23" s="25"/>
      <c r="AJ23" s="16" t="s">
        <v>0</v>
      </c>
    </row>
    <row r="24" spans="3:40" x14ac:dyDescent="0.2">
      <c r="N24" s="16" t="s">
        <v>0</v>
      </c>
      <c r="P24" s="16" t="s">
        <v>0</v>
      </c>
      <c r="Y24" s="16" t="s">
        <v>0</v>
      </c>
      <c r="AB24" s="16" t="s">
        <v>0</v>
      </c>
      <c r="AC24" s="16" t="s">
        <v>0</v>
      </c>
      <c r="AE24" s="16" t="s">
        <v>0</v>
      </c>
      <c r="AG24" s="16" t="s">
        <v>0</v>
      </c>
      <c r="AH24" s="16" t="s">
        <v>0</v>
      </c>
    </row>
    <row r="25" spans="3:40" x14ac:dyDescent="0.2">
      <c r="N25" s="25"/>
      <c r="AB25" s="16" t="s">
        <v>0</v>
      </c>
      <c r="AD25" s="16" t="s">
        <v>0</v>
      </c>
    </row>
    <row r="26" spans="3:40" x14ac:dyDescent="0.2">
      <c r="L26" s="16" t="s">
        <v>0</v>
      </c>
      <c r="N26" s="25" t="s">
        <v>0</v>
      </c>
      <c r="AB26" s="16" t="s">
        <v>0</v>
      </c>
      <c r="AC26" s="16" t="s">
        <v>0</v>
      </c>
    </row>
    <row r="27" spans="3:40" x14ac:dyDescent="0.2">
      <c r="L27" s="16" t="s">
        <v>105</v>
      </c>
      <c r="N27" s="25" t="s">
        <v>105</v>
      </c>
      <c r="P27" s="16" t="s">
        <v>0</v>
      </c>
      <c r="R27" s="16" t="s">
        <v>0</v>
      </c>
      <c r="AD27" s="16" t="s">
        <v>0</v>
      </c>
      <c r="AE27" s="16" t="s">
        <v>0</v>
      </c>
    </row>
    <row r="28" spans="3:40" x14ac:dyDescent="0.2">
      <c r="N28" s="25"/>
      <c r="AB28" s="16" t="s">
        <v>0</v>
      </c>
    </row>
    <row r="29" spans="3:40" x14ac:dyDescent="0.2">
      <c r="N29" s="25"/>
      <c r="T29" s="16" t="s">
        <v>0</v>
      </c>
      <c r="AC29" s="16" t="s">
        <v>0</v>
      </c>
      <c r="AF29" s="16" t="s">
        <v>0</v>
      </c>
    </row>
    <row r="30" spans="3:40" x14ac:dyDescent="0.2">
      <c r="N30" s="25"/>
      <c r="AA30" s="16" t="s">
        <v>100</v>
      </c>
    </row>
    <row r="31" spans="3:40" x14ac:dyDescent="0.2">
      <c r="N31" s="25"/>
      <c r="AF31" s="16" t="s">
        <v>0</v>
      </c>
    </row>
    <row r="32" spans="3:40" x14ac:dyDescent="0.2">
      <c r="N32" s="25"/>
      <c r="AJ32" s="16" t="s">
        <v>0</v>
      </c>
    </row>
    <row r="33" spans="2:35" x14ac:dyDescent="0.2">
      <c r="N33" s="25"/>
    </row>
    <row r="34" spans="2:35" x14ac:dyDescent="0.2">
      <c r="N34" s="25"/>
      <c r="O34" s="16" t="s">
        <v>98</v>
      </c>
      <c r="AE34" s="16" t="s">
        <v>0</v>
      </c>
      <c r="AG34" s="16" t="s">
        <v>0</v>
      </c>
      <c r="AH34" s="16" t="s">
        <v>0</v>
      </c>
    </row>
    <row r="35" spans="2:35" x14ac:dyDescent="0.2">
      <c r="N35" s="25"/>
    </row>
    <row r="36" spans="2:35" x14ac:dyDescent="0.2">
      <c r="N36" s="25"/>
    </row>
    <row r="37" spans="2:35" x14ac:dyDescent="0.2">
      <c r="N37" s="25"/>
      <c r="P37" s="28"/>
      <c r="Q37" s="28"/>
      <c r="R37" s="28"/>
      <c r="AD37" s="28"/>
      <c r="AE37" s="28"/>
      <c r="AF37" s="28"/>
      <c r="AG37" s="28"/>
      <c r="AH37" s="28"/>
      <c r="AI37" s="28"/>
    </row>
    <row r="38" spans="2:35" x14ac:dyDescent="0.2">
      <c r="N38" s="25"/>
      <c r="P38" s="28"/>
      <c r="Q38" s="206"/>
      <c r="R38" s="28"/>
    </row>
    <row r="39" spans="2:35" x14ac:dyDescent="0.2">
      <c r="N39" s="25"/>
      <c r="P39" s="31"/>
      <c r="Q39" s="31"/>
      <c r="R39" s="31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2:35" x14ac:dyDescent="0.2">
      <c r="K40" s="16" t="s">
        <v>0</v>
      </c>
      <c r="N40" s="25"/>
      <c r="P40" s="28"/>
      <c r="Q40" s="28"/>
      <c r="R40" s="28"/>
      <c r="T40" s="16" t="s">
        <v>0</v>
      </c>
    </row>
    <row r="41" spans="2:35" x14ac:dyDescent="0.2">
      <c r="K41" s="16" t="s">
        <v>0</v>
      </c>
      <c r="N41" s="25"/>
      <c r="P41" s="28"/>
      <c r="Q41" s="30"/>
      <c r="R41" s="28"/>
      <c r="Y41" s="28"/>
      <c r="Z41" s="28"/>
      <c r="AA41" s="28"/>
      <c r="AB41" s="28"/>
      <c r="AC41" s="28"/>
    </row>
    <row r="42" spans="2:35" x14ac:dyDescent="0.2">
      <c r="N42" s="25"/>
      <c r="P42" s="149"/>
      <c r="Q42" s="149"/>
      <c r="R42" s="149"/>
      <c r="S42" s="25"/>
      <c r="T42" s="16" t="s">
        <v>0</v>
      </c>
      <c r="AG42" s="16" t="s">
        <v>0</v>
      </c>
    </row>
    <row r="43" spans="2:35" x14ac:dyDescent="0.2">
      <c r="N43" s="25"/>
      <c r="P43" s="82"/>
      <c r="Q43" s="82"/>
      <c r="R43" s="24"/>
      <c r="S43" s="25"/>
      <c r="T43" s="16" t="s">
        <v>0</v>
      </c>
      <c r="V43" s="26"/>
      <c r="AH43" s="16" t="s">
        <v>0</v>
      </c>
    </row>
    <row r="44" spans="2:35" x14ac:dyDescent="0.2">
      <c r="P44" s="25"/>
      <c r="Q44" s="25"/>
      <c r="R44" s="25"/>
      <c r="S44" s="25"/>
      <c r="T44" s="16" t="s">
        <v>0</v>
      </c>
      <c r="V44" s="29"/>
      <c r="W44" s="122" t="s">
        <v>0</v>
      </c>
    </row>
    <row r="45" spans="2:35" x14ac:dyDescent="0.2">
      <c r="T45" s="16" t="s">
        <v>0</v>
      </c>
    </row>
    <row r="46" spans="2:35" x14ac:dyDescent="0.2">
      <c r="R46" s="16" t="s">
        <v>0</v>
      </c>
      <c r="S46" s="16" t="s">
        <v>0</v>
      </c>
      <c r="T46" s="16" t="s">
        <v>98</v>
      </c>
    </row>
    <row r="47" spans="2:35" ht="16.5" thickBot="1" x14ac:dyDescent="0.3">
      <c r="B47" s="378" t="s">
        <v>80</v>
      </c>
      <c r="C47" s="378"/>
      <c r="D47" s="378"/>
      <c r="E47" s="378"/>
      <c r="F47" s="378"/>
      <c r="G47" s="378"/>
      <c r="H47" s="378"/>
      <c r="M47" s="341">
        <f ca="1">TODAY()</f>
        <v>44560</v>
      </c>
      <c r="N47" s="342"/>
      <c r="O47" s="342"/>
      <c r="P47" s="342"/>
      <c r="Q47" s="342"/>
      <c r="R47" s="342"/>
      <c r="S47" s="342"/>
    </row>
    <row r="48" spans="2:35" ht="66" customHeight="1" x14ac:dyDescent="0.2">
      <c r="B48" s="50" t="s">
        <v>51</v>
      </c>
      <c r="C48" s="51" t="s">
        <v>33</v>
      </c>
      <c r="D48" s="52" t="s">
        <v>31</v>
      </c>
      <c r="E48" s="150" t="s">
        <v>67</v>
      </c>
      <c r="F48" s="52" t="s">
        <v>49</v>
      </c>
      <c r="G48" s="128" t="s">
        <v>77</v>
      </c>
      <c r="H48" s="96" t="s">
        <v>68</v>
      </c>
      <c r="I48" s="21" t="s">
        <v>66</v>
      </c>
      <c r="K48" s="16" t="s">
        <v>0</v>
      </c>
      <c r="N48" s="33" t="s">
        <v>32</v>
      </c>
      <c r="O48" s="34" t="s">
        <v>33</v>
      </c>
      <c r="P48" s="35" t="s">
        <v>1</v>
      </c>
      <c r="Q48" s="35" t="s">
        <v>378</v>
      </c>
      <c r="R48" s="1"/>
      <c r="S48" s="358" t="s">
        <v>75</v>
      </c>
      <c r="T48" s="359"/>
      <c r="V48" s="79" t="s">
        <v>0</v>
      </c>
      <c r="W48" s="16" t="s">
        <v>0</v>
      </c>
      <c r="Y48" s="16" t="s">
        <v>0</v>
      </c>
      <c r="AB48" s="16" t="s">
        <v>0</v>
      </c>
    </row>
    <row r="49" spans="1:51" ht="20.25" customHeight="1" x14ac:dyDescent="0.25">
      <c r="A49" s="16" t="s">
        <v>307</v>
      </c>
      <c r="B49" s="10">
        <v>1</v>
      </c>
      <c r="C49" s="223" t="s">
        <v>146</v>
      </c>
      <c r="D49" s="7" t="str">
        <f>VLOOKUP(A49,'GENERADORAS EN LINEA'!$J$63:$L$165,3,0)</f>
        <v>Gas Natural</v>
      </c>
      <c r="E49" s="226">
        <v>300</v>
      </c>
      <c r="F49" s="218">
        <f>+E49</f>
        <v>300</v>
      </c>
      <c r="G49" s="152">
        <v>2999.4257262138681</v>
      </c>
      <c r="H49" s="95">
        <f t="shared" ref="H49:H79" si="1">+G49/$I$49</f>
        <v>52.691019137772436</v>
      </c>
      <c r="I49" s="204">
        <v>56.924799999999998</v>
      </c>
      <c r="K49" s="16" t="s">
        <v>0</v>
      </c>
      <c r="L49" s="16" t="s">
        <v>0</v>
      </c>
      <c r="N49" s="10">
        <v>1</v>
      </c>
      <c r="O49" s="46" t="s">
        <v>111</v>
      </c>
      <c r="P49" s="134">
        <v>376</v>
      </c>
      <c r="Q49" s="257">
        <f>+'GENERADORAS EN LINEA'!C22</f>
        <v>343.55</v>
      </c>
      <c r="R49" s="1"/>
      <c r="S49" s="207" t="s">
        <v>171</v>
      </c>
      <c r="T49" s="208">
        <f ca="1">TODAY()-1</f>
        <v>44559</v>
      </c>
      <c r="V49" s="16" t="s">
        <v>0</v>
      </c>
      <c r="X49" s="16" t="s">
        <v>0</v>
      </c>
      <c r="Y49" s="16" t="s">
        <v>0</v>
      </c>
    </row>
    <row r="50" spans="1:51" ht="15.75" x14ac:dyDescent="0.25">
      <c r="A50" s="16" t="s">
        <v>305</v>
      </c>
      <c r="B50" s="10">
        <f>+B49+1</f>
        <v>2</v>
      </c>
      <c r="C50" s="224" t="s">
        <v>143</v>
      </c>
      <c r="D50" s="7" t="str">
        <f>VLOOKUP(A50,'GENERADORAS EN LINEA'!$J$63:$L$165,3,0)</f>
        <v>Gas Natural</v>
      </c>
      <c r="E50" s="226">
        <v>0</v>
      </c>
      <c r="F50" s="14">
        <f>+E49+E50</f>
        <v>300</v>
      </c>
      <c r="G50" s="152">
        <v>3159.8261119328627</v>
      </c>
      <c r="H50" s="95">
        <f t="shared" si="1"/>
        <v>55.508778457418607</v>
      </c>
      <c r="N50" s="10">
        <f>+N49+1</f>
        <v>2</v>
      </c>
      <c r="O50" s="46" t="s">
        <v>117</v>
      </c>
      <c r="P50" s="134">
        <v>376</v>
      </c>
      <c r="Q50" s="257">
        <f>+'GENERADORAS EN LINEA'!C23</f>
        <v>354.67</v>
      </c>
      <c r="R50" s="1"/>
      <c r="S50" s="8" t="s">
        <v>54</v>
      </c>
      <c r="T50" s="188">
        <f>+Q100</f>
        <v>2666.11</v>
      </c>
      <c r="V50" s="16" t="s">
        <v>0</v>
      </c>
    </row>
    <row r="51" spans="1:51" ht="15" x14ac:dyDescent="0.25">
      <c r="A51" s="16" t="s">
        <v>306</v>
      </c>
      <c r="B51" s="10">
        <f t="shared" ref="B51:B95" si="2">+B50+1</f>
        <v>3</v>
      </c>
      <c r="C51" s="224" t="s">
        <v>144</v>
      </c>
      <c r="D51" s="7" t="str">
        <f>VLOOKUP(A51,'GENERADORAS EN LINEA'!$J$63:$L$165,3,0)</f>
        <v>Gas Natural</v>
      </c>
      <c r="E51" s="226">
        <v>157</v>
      </c>
      <c r="F51" s="14">
        <f t="shared" ref="F51:F78" si="3">+E51+F50</f>
        <v>457</v>
      </c>
      <c r="G51" s="152">
        <v>3229.2739413281583</v>
      </c>
      <c r="H51" s="95">
        <f t="shared" si="1"/>
        <v>56.728770963238489</v>
      </c>
      <c r="J51" s="16" t="s">
        <v>0</v>
      </c>
      <c r="N51" s="10">
        <f t="shared" ref="N51:N54" si="4">+N50+1</f>
        <v>3</v>
      </c>
      <c r="O51" s="46" t="s">
        <v>112</v>
      </c>
      <c r="P51" s="134">
        <v>296</v>
      </c>
      <c r="Q51" s="257">
        <f>+'GENERADORAS EN LINEA'!C39</f>
        <v>284.68</v>
      </c>
      <c r="R51" s="1"/>
      <c r="S51" s="8" t="s">
        <v>56</v>
      </c>
      <c r="T51" s="148" t="s">
        <v>334</v>
      </c>
      <c r="AB51" s="16" t="s">
        <v>0</v>
      </c>
    </row>
    <row r="52" spans="1:51" ht="15" customHeight="1" x14ac:dyDescent="0.2">
      <c r="A52" s="16" t="s">
        <v>297</v>
      </c>
      <c r="B52" s="10">
        <f t="shared" si="2"/>
        <v>4</v>
      </c>
      <c r="C52" s="224" t="s">
        <v>151</v>
      </c>
      <c r="D52" s="7" t="str">
        <f>VLOOKUP(A52,'GENERADORAS EN LINEA'!$J$63:$L$165,3,0)</f>
        <v>Gas Natural</v>
      </c>
      <c r="E52" s="226">
        <v>0</v>
      </c>
      <c r="F52" s="14">
        <f t="shared" si="3"/>
        <v>457</v>
      </c>
      <c r="G52" s="152">
        <v>3630.6700659238263</v>
      </c>
      <c r="H52" s="95">
        <f t="shared" si="1"/>
        <v>63.780111057462236</v>
      </c>
      <c r="K52" s="16" t="s">
        <v>0</v>
      </c>
      <c r="N52" s="10">
        <f t="shared" si="4"/>
        <v>4</v>
      </c>
      <c r="O52" s="46" t="s">
        <v>92</v>
      </c>
      <c r="P52" s="134">
        <v>318</v>
      </c>
      <c r="Q52" s="135">
        <f>+'GENERADORAS EN LINEA'!C38</f>
        <v>0</v>
      </c>
      <c r="R52" s="1"/>
      <c r="S52" s="102"/>
      <c r="T52" s="103"/>
    </row>
    <row r="53" spans="1:51" ht="12.75" customHeight="1" x14ac:dyDescent="0.2">
      <c r="A53" s="16" t="s">
        <v>298</v>
      </c>
      <c r="B53" s="10">
        <f t="shared" si="2"/>
        <v>5</v>
      </c>
      <c r="C53" s="224" t="s">
        <v>153</v>
      </c>
      <c r="D53" s="7" t="str">
        <f>VLOOKUP(A53,'GENERADORAS EN LINEA'!$J$63:$L$165,3,0)</f>
        <v>Gas Natural</v>
      </c>
      <c r="E53" s="226">
        <v>0</v>
      </c>
      <c r="F53" s="14">
        <f t="shared" si="3"/>
        <v>457</v>
      </c>
      <c r="G53" s="152">
        <v>3904.2511738181774</v>
      </c>
      <c r="H53" s="95">
        <f t="shared" si="1"/>
        <v>68.586120176411299</v>
      </c>
      <c r="J53" s="16" t="s">
        <v>0</v>
      </c>
      <c r="K53" s="16" t="s">
        <v>0</v>
      </c>
      <c r="L53" s="16" t="s">
        <v>0</v>
      </c>
      <c r="N53" s="10">
        <f t="shared" si="4"/>
        <v>5</v>
      </c>
      <c r="O53" s="46" t="s">
        <v>93</v>
      </c>
      <c r="P53" s="134"/>
      <c r="Q53" s="135">
        <f>+'GENERADORAS EN LINEA'!C37</f>
        <v>145.97</v>
      </c>
      <c r="R53" s="1"/>
      <c r="S53" s="346" t="s">
        <v>70</v>
      </c>
      <c r="T53" s="347"/>
      <c r="V53" s="55"/>
      <c r="W53" s="60" t="s">
        <v>163</v>
      </c>
      <c r="X53" s="60" t="s">
        <v>164</v>
      </c>
      <c r="Y53" s="60" t="s">
        <v>165</v>
      </c>
      <c r="Z53" s="60" t="s">
        <v>57</v>
      </c>
      <c r="AA53" s="65"/>
      <c r="AB53" s="79">
        <v>1</v>
      </c>
      <c r="AC53" s="79">
        <v>2</v>
      </c>
      <c r="AD53" s="79">
        <v>3</v>
      </c>
      <c r="AE53" s="79">
        <v>4</v>
      </c>
      <c r="AF53" s="79">
        <v>5</v>
      </c>
      <c r="AG53" s="79">
        <v>6</v>
      </c>
      <c r="AH53" s="79">
        <v>7</v>
      </c>
      <c r="AI53" s="79">
        <v>8</v>
      </c>
      <c r="AJ53" s="79">
        <v>9</v>
      </c>
      <c r="AK53" s="79">
        <v>10</v>
      </c>
      <c r="AL53" s="79">
        <v>11</v>
      </c>
      <c r="AM53" s="79">
        <v>12</v>
      </c>
      <c r="AN53" s="79">
        <v>13</v>
      </c>
      <c r="AO53" s="79">
        <v>14</v>
      </c>
      <c r="AP53" s="79">
        <v>15</v>
      </c>
      <c r="AQ53" s="79">
        <v>16</v>
      </c>
      <c r="AR53" s="79">
        <v>17</v>
      </c>
      <c r="AS53" s="79">
        <v>18</v>
      </c>
      <c r="AT53" s="79">
        <v>19</v>
      </c>
      <c r="AU53" s="79">
        <v>20</v>
      </c>
      <c r="AV53" s="79">
        <v>21</v>
      </c>
      <c r="AW53" s="79">
        <v>22</v>
      </c>
      <c r="AX53" s="79">
        <v>23</v>
      </c>
      <c r="AY53" s="79">
        <v>24</v>
      </c>
    </row>
    <row r="54" spans="1:51" ht="15.75" x14ac:dyDescent="0.2">
      <c r="A54" s="16" t="s">
        <v>289</v>
      </c>
      <c r="B54" s="10">
        <f t="shared" si="2"/>
        <v>6</v>
      </c>
      <c r="C54" s="224" t="s">
        <v>168</v>
      </c>
      <c r="D54" s="7" t="str">
        <f>VLOOKUP(A54,'GENERADORAS EN LINEA'!$J$63:$L$165,3,0)</f>
        <v>Gas Natural</v>
      </c>
      <c r="E54" s="226">
        <v>90</v>
      </c>
      <c r="F54" s="14">
        <f t="shared" si="3"/>
        <v>547</v>
      </c>
      <c r="G54" s="152">
        <v>4500.2393925522429</v>
      </c>
      <c r="H54" s="95">
        <f t="shared" si="1"/>
        <v>79.055866556443647</v>
      </c>
      <c r="J54" s="16" t="s">
        <v>0</v>
      </c>
      <c r="K54" s="16" t="s">
        <v>105</v>
      </c>
      <c r="L54" s="16" t="s">
        <v>0</v>
      </c>
      <c r="N54" s="10">
        <f t="shared" si="4"/>
        <v>6</v>
      </c>
      <c r="O54" s="46" t="s">
        <v>9</v>
      </c>
      <c r="P54" s="136"/>
      <c r="Q54" s="135">
        <f>+'GENERADORAS EN LINEA'!C35</f>
        <v>0</v>
      </c>
      <c r="R54" s="1"/>
      <c r="S54" s="8" t="s">
        <v>48</v>
      </c>
      <c r="T54" s="229">
        <f>+W57</f>
        <v>0</v>
      </c>
      <c r="V54" s="55" t="s">
        <v>160</v>
      </c>
      <c r="W54" s="198">
        <v>947.97751376719248</v>
      </c>
      <c r="X54" s="198">
        <v>799.51205218667008</v>
      </c>
      <c r="Y54" s="199">
        <v>828.20127005905988</v>
      </c>
      <c r="Z54" s="113">
        <f>SUM(W54:Y54)</f>
        <v>2575.6908360129223</v>
      </c>
      <c r="AA54" s="25"/>
      <c r="AB54" s="148" t="s">
        <v>339</v>
      </c>
      <c r="AC54" s="148" t="s">
        <v>340</v>
      </c>
      <c r="AD54" s="148" t="s">
        <v>341</v>
      </c>
      <c r="AE54" s="148" t="s">
        <v>342</v>
      </c>
      <c r="AF54" s="148" t="s">
        <v>343</v>
      </c>
      <c r="AG54" s="148" t="s">
        <v>344</v>
      </c>
      <c r="AH54" s="148" t="s">
        <v>345</v>
      </c>
      <c r="AI54" s="148" t="s">
        <v>346</v>
      </c>
      <c r="AJ54" s="148" t="s">
        <v>347</v>
      </c>
      <c r="AK54" s="148" t="s">
        <v>348</v>
      </c>
      <c r="AL54" s="148" t="s">
        <v>349</v>
      </c>
      <c r="AM54" s="148" t="s">
        <v>350</v>
      </c>
      <c r="AN54" s="148" t="s">
        <v>338</v>
      </c>
      <c r="AO54" s="148" t="s">
        <v>351</v>
      </c>
      <c r="AP54" s="148" t="s">
        <v>352</v>
      </c>
      <c r="AQ54" s="148" t="s">
        <v>353</v>
      </c>
      <c r="AR54" s="148" t="s">
        <v>354</v>
      </c>
      <c r="AS54" s="148" t="s">
        <v>355</v>
      </c>
      <c r="AT54" s="148" t="s">
        <v>356</v>
      </c>
      <c r="AU54" s="148" t="s">
        <v>170</v>
      </c>
      <c r="AV54" s="148" t="s">
        <v>334</v>
      </c>
      <c r="AW54" s="148" t="s">
        <v>335</v>
      </c>
      <c r="AX54" s="148" t="s">
        <v>336</v>
      </c>
      <c r="AY54" s="148" t="s">
        <v>337</v>
      </c>
    </row>
    <row r="55" spans="1:51" ht="15" x14ac:dyDescent="0.2">
      <c r="A55" s="16" t="s">
        <v>292</v>
      </c>
      <c r="B55" s="10">
        <f t="shared" si="2"/>
        <v>7</v>
      </c>
      <c r="C55" s="224" t="s">
        <v>166</v>
      </c>
      <c r="D55" s="7" t="str">
        <f>VLOOKUP(A55,'GENERADORAS EN LINEA'!$J$63:$L$165,3,0)</f>
        <v>Gas Natural</v>
      </c>
      <c r="E55" s="226">
        <v>90</v>
      </c>
      <c r="F55" s="14">
        <f t="shared" si="3"/>
        <v>637</v>
      </c>
      <c r="G55" s="152">
        <v>4573.598709015896</v>
      </c>
      <c r="H55" s="95">
        <f t="shared" si="1"/>
        <v>80.344572295658409</v>
      </c>
      <c r="J55" s="16" t="s">
        <v>0</v>
      </c>
      <c r="K55" s="16" t="s">
        <v>0</v>
      </c>
      <c r="N55" s="10">
        <f t="shared" ref="N55:N65" si="5">+N54+1</f>
        <v>7</v>
      </c>
      <c r="O55" s="46" t="s">
        <v>10</v>
      </c>
      <c r="P55" s="134"/>
      <c r="Q55" s="135">
        <f>+'GENERADORAS EN LINEA'!C36</f>
        <v>0</v>
      </c>
      <c r="R55" s="1"/>
      <c r="S55" s="8" t="s">
        <v>47</v>
      </c>
      <c r="T55" s="229">
        <f>+X57</f>
        <v>0</v>
      </c>
      <c r="V55" s="55" t="s">
        <v>114</v>
      </c>
      <c r="W55" s="201"/>
      <c r="X55" s="202"/>
      <c r="Y55" s="203"/>
      <c r="Z55" s="113">
        <f>+T50</f>
        <v>2666.11</v>
      </c>
      <c r="AA55" s="16" t="s">
        <v>163</v>
      </c>
      <c r="AB55" s="215">
        <v>972.06603661408337</v>
      </c>
      <c r="AC55" s="215">
        <v>967.07787162625607</v>
      </c>
      <c r="AD55" s="215">
        <v>947.73685240636837</v>
      </c>
      <c r="AE55" s="215">
        <v>939.7487254270693</v>
      </c>
      <c r="AF55" s="215">
        <v>896.48086649283289</v>
      </c>
      <c r="AG55" s="215">
        <v>885.86438567660571</v>
      </c>
      <c r="AH55" s="215">
        <v>864.38491274230944</v>
      </c>
      <c r="AI55" s="215">
        <v>872.61687475006624</v>
      </c>
      <c r="AJ55" s="215">
        <v>903.20255063849936</v>
      </c>
      <c r="AK55" s="215">
        <v>894.75307924617243</v>
      </c>
      <c r="AL55" s="215">
        <v>871.92703932384245</v>
      </c>
      <c r="AM55" s="215">
        <v>851.92177502015511</v>
      </c>
      <c r="AN55" s="215">
        <v>860.36076923833343</v>
      </c>
      <c r="AO55" s="215">
        <v>879.84199839774828</v>
      </c>
      <c r="AP55" s="215">
        <v>904.7727979971412</v>
      </c>
      <c r="AQ55" s="215">
        <v>913.79932805300507</v>
      </c>
      <c r="AR55" s="215">
        <v>924.1638221628607</v>
      </c>
      <c r="AS55" s="215">
        <v>900.22152381005628</v>
      </c>
      <c r="AT55" s="215">
        <v>873.9833649102394</v>
      </c>
      <c r="AU55" s="215">
        <v>891.65983958939842</v>
      </c>
      <c r="AV55" s="215">
        <v>926.77824051588959</v>
      </c>
      <c r="AW55" s="215">
        <v>932.13565422818442</v>
      </c>
      <c r="AX55" s="215">
        <v>919.50379196235701</v>
      </c>
      <c r="AY55" s="215">
        <v>893.40795198078945</v>
      </c>
    </row>
    <row r="56" spans="1:51" ht="15" x14ac:dyDescent="0.2">
      <c r="A56" s="16" t="s">
        <v>304</v>
      </c>
      <c r="B56" s="10">
        <f t="shared" si="2"/>
        <v>8</v>
      </c>
      <c r="C56" s="224" t="s">
        <v>38</v>
      </c>
      <c r="D56" s="7" t="str">
        <f>VLOOKUP(A56,'GENERADORAS EN LINEA'!$J$63:$L$165,3,0)</f>
        <v>Gas Natural</v>
      </c>
      <c r="E56" s="226">
        <v>0</v>
      </c>
      <c r="F56" s="14">
        <f t="shared" si="3"/>
        <v>637</v>
      </c>
      <c r="G56" s="152">
        <v>4615.8615213192425</v>
      </c>
      <c r="H56" s="95">
        <f t="shared" si="1"/>
        <v>81.087004632765385</v>
      </c>
      <c r="J56" s="16" t="s">
        <v>0</v>
      </c>
      <c r="K56" s="16" t="s">
        <v>0</v>
      </c>
      <c r="N56" s="10">
        <f t="shared" si="5"/>
        <v>8</v>
      </c>
      <c r="O56" s="46" t="s">
        <v>15</v>
      </c>
      <c r="P56" s="136">
        <v>116.99</v>
      </c>
      <c r="Q56" s="135">
        <f>+'GENERADORAS EN LINEA'!C16</f>
        <v>123.67</v>
      </c>
      <c r="R56" s="1"/>
      <c r="S56" s="8" t="s">
        <v>46</v>
      </c>
      <c r="T56" s="229">
        <f>+Y57</f>
        <v>2.54</v>
      </c>
      <c r="V56" s="55" t="s">
        <v>162</v>
      </c>
      <c r="W56" s="201"/>
      <c r="X56" s="202"/>
      <c r="Y56" s="203"/>
      <c r="Z56" s="113">
        <f>+Z55-Z54</f>
        <v>90.419163987077809</v>
      </c>
      <c r="AA56" s="25" t="s">
        <v>164</v>
      </c>
      <c r="AB56" s="215">
        <v>833.52952763815324</v>
      </c>
      <c r="AC56" s="215">
        <v>812.73472694574605</v>
      </c>
      <c r="AD56" s="215">
        <v>793.49457621911461</v>
      </c>
      <c r="AE56" s="215">
        <v>781.94651459715431</v>
      </c>
      <c r="AF56" s="215">
        <v>757.12595653698543</v>
      </c>
      <c r="AG56" s="215">
        <v>747.12444395105422</v>
      </c>
      <c r="AH56" s="215">
        <v>781.04723246036565</v>
      </c>
      <c r="AI56" s="215">
        <v>799.32637545119871</v>
      </c>
      <c r="AJ56" s="215">
        <v>905.31481973050086</v>
      </c>
      <c r="AK56" s="215">
        <v>904.84556356422411</v>
      </c>
      <c r="AL56" s="215">
        <v>900.32751813821949</v>
      </c>
      <c r="AM56" s="215">
        <v>912.97494610768183</v>
      </c>
      <c r="AN56" s="215">
        <v>934.81965216862909</v>
      </c>
      <c r="AO56" s="215">
        <v>959.22608641526529</v>
      </c>
      <c r="AP56" s="215">
        <v>979.00316163685522</v>
      </c>
      <c r="AQ56" s="215">
        <v>963.72246915252458</v>
      </c>
      <c r="AR56" s="215">
        <v>906.9142453520052</v>
      </c>
      <c r="AS56" s="215">
        <v>881.99241889950088</v>
      </c>
      <c r="AT56" s="215">
        <v>854.38846668842643</v>
      </c>
      <c r="AU56" s="215">
        <v>894.71463578145654</v>
      </c>
      <c r="AV56" s="215">
        <v>888.01764192993835</v>
      </c>
      <c r="AW56" s="215">
        <v>892.0059824300663</v>
      </c>
      <c r="AX56" s="215">
        <v>892.02127014371297</v>
      </c>
      <c r="AY56" s="215">
        <v>864.80654753924637</v>
      </c>
    </row>
    <row r="57" spans="1:51" ht="15" x14ac:dyDescent="0.2">
      <c r="A57" s="16" t="s">
        <v>286</v>
      </c>
      <c r="B57" s="10">
        <f t="shared" si="2"/>
        <v>9</v>
      </c>
      <c r="C57" s="224" t="s">
        <v>167</v>
      </c>
      <c r="D57" s="7" t="str">
        <f>VLOOKUP(A57,'GENERADORAS EN LINEA'!$J$63:$L$165,3,0)</f>
        <v>Gas Natural</v>
      </c>
      <c r="E57" s="226">
        <v>90</v>
      </c>
      <c r="F57" s="14">
        <f t="shared" si="3"/>
        <v>727</v>
      </c>
      <c r="G57" s="152">
        <v>4671.331504756351</v>
      </c>
      <c r="H57" s="95">
        <f t="shared" si="1"/>
        <v>82.061447818110054</v>
      </c>
      <c r="L57" s="16" t="s">
        <v>0</v>
      </c>
      <c r="N57" s="10">
        <f t="shared" si="5"/>
        <v>9</v>
      </c>
      <c r="O57" s="46" t="s">
        <v>16</v>
      </c>
      <c r="P57" s="136">
        <v>117</v>
      </c>
      <c r="Q57" s="135">
        <f>+'GENERADORAS EN LINEA'!C17</f>
        <v>0</v>
      </c>
      <c r="R57" s="1"/>
      <c r="S57" s="8" t="s">
        <v>69</v>
      </c>
      <c r="T57" s="229">
        <f>+Z57</f>
        <v>2.54</v>
      </c>
      <c r="V57" s="55" t="s">
        <v>107</v>
      </c>
      <c r="W57" s="200">
        <v>0</v>
      </c>
      <c r="X57" s="200">
        <v>0</v>
      </c>
      <c r="Y57" s="200">
        <v>2.54</v>
      </c>
      <c r="Z57" s="113">
        <f>+W57+X57+Y57</f>
        <v>2.54</v>
      </c>
      <c r="AA57" s="100" t="s">
        <v>165</v>
      </c>
      <c r="AB57" s="215">
        <v>928.70106114123553</v>
      </c>
      <c r="AC57" s="215">
        <v>878.39630637377684</v>
      </c>
      <c r="AD57" s="215">
        <v>846.33899089906004</v>
      </c>
      <c r="AE57" s="215">
        <v>829.54252779945125</v>
      </c>
      <c r="AF57" s="215">
        <v>826.26148519835681</v>
      </c>
      <c r="AG57" s="215">
        <v>824.9591425652801</v>
      </c>
      <c r="AH57" s="215">
        <v>797.59446970494105</v>
      </c>
      <c r="AI57" s="215">
        <v>796.15240009308491</v>
      </c>
      <c r="AJ57" s="215">
        <v>851.45302782528245</v>
      </c>
      <c r="AK57" s="215">
        <v>863.09051500254407</v>
      </c>
      <c r="AL57" s="215">
        <v>826.26960019042804</v>
      </c>
      <c r="AM57" s="215">
        <v>823.17755699184136</v>
      </c>
      <c r="AN57" s="215">
        <v>851.13292452290852</v>
      </c>
      <c r="AO57" s="215">
        <v>888.66590046956514</v>
      </c>
      <c r="AP57" s="215">
        <v>920.34922456167794</v>
      </c>
      <c r="AQ57" s="215">
        <v>916.8970116240348</v>
      </c>
      <c r="AR57" s="215">
        <v>895.60702903582057</v>
      </c>
      <c r="AS57" s="215">
        <v>882.82409709010619</v>
      </c>
      <c r="AT57" s="215">
        <v>876.21856561267953</v>
      </c>
      <c r="AU57" s="215">
        <v>937.13949735853043</v>
      </c>
      <c r="AV57" s="215">
        <v>929.46425094967412</v>
      </c>
      <c r="AW57" s="215">
        <v>922.01997133445093</v>
      </c>
      <c r="AX57" s="215">
        <v>905.53670479280891</v>
      </c>
      <c r="AY57" s="215">
        <v>883.91993198848184</v>
      </c>
    </row>
    <row r="58" spans="1:51" ht="15" x14ac:dyDescent="0.2">
      <c r="A58" s="16" t="s">
        <v>314</v>
      </c>
      <c r="B58" s="10">
        <f t="shared" si="2"/>
        <v>10</v>
      </c>
      <c r="C58" s="224" t="s">
        <v>150</v>
      </c>
      <c r="D58" s="7" t="str">
        <f>VLOOKUP(A58,'GENERADORAS EN LINEA'!$J$63:$L$165,3,0)</f>
        <v>Gas Natural</v>
      </c>
      <c r="E58" s="226">
        <v>150</v>
      </c>
      <c r="F58" s="14">
        <f t="shared" si="3"/>
        <v>877</v>
      </c>
      <c r="G58" s="152">
        <v>4673.996033917444</v>
      </c>
      <c r="H58" s="95">
        <f t="shared" si="1"/>
        <v>82.108255697296158</v>
      </c>
      <c r="I58" s="107" t="s">
        <v>0</v>
      </c>
      <c r="J58" s="16" t="s">
        <v>0</v>
      </c>
      <c r="L58" s="16" t="s">
        <v>0</v>
      </c>
      <c r="N58" s="10">
        <f t="shared" si="5"/>
        <v>10</v>
      </c>
      <c r="O58" s="46" t="s">
        <v>13</v>
      </c>
      <c r="P58" s="136">
        <v>48.54</v>
      </c>
      <c r="Q58" s="135">
        <f>+'GENERADORAS EN LINEA'!C3</f>
        <v>0</v>
      </c>
      <c r="R58" s="1"/>
      <c r="S58" s="104"/>
      <c r="T58" s="105"/>
      <c r="V58" s="55" t="s">
        <v>161</v>
      </c>
      <c r="W58" s="201"/>
      <c r="X58" s="202"/>
      <c r="Y58" s="203"/>
      <c r="Z58" s="64">
        <f>+Z57/Z59</f>
        <v>9.5179210462218724E-4</v>
      </c>
      <c r="AA58" s="100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1:51" ht="17.25" customHeight="1" x14ac:dyDescent="0.2">
      <c r="A59" s="16" t="s">
        <v>315</v>
      </c>
      <c r="B59" s="10">
        <f>+B58+1</f>
        <v>11</v>
      </c>
      <c r="C59" s="224" t="s">
        <v>149</v>
      </c>
      <c r="D59" s="7" t="str">
        <f>VLOOKUP(A59,'GENERADORAS EN LINEA'!$J$63:$L$165,3,0)</f>
        <v>Gas Natural</v>
      </c>
      <c r="E59" s="226">
        <v>0</v>
      </c>
      <c r="F59" s="14">
        <f>+E59+F58</f>
        <v>877</v>
      </c>
      <c r="G59" s="152">
        <v>4673.996033917444</v>
      </c>
      <c r="H59" s="95">
        <f t="shared" si="1"/>
        <v>82.108255697296158</v>
      </c>
      <c r="K59" s="16" t="s">
        <v>116</v>
      </c>
      <c r="N59" s="10">
        <f t="shared" si="5"/>
        <v>11</v>
      </c>
      <c r="O59" s="46" t="s">
        <v>97</v>
      </c>
      <c r="P59" s="136">
        <v>24.2</v>
      </c>
      <c r="Q59" s="135">
        <f>+'GENERADORAS EN LINEA'!C5</f>
        <v>0</v>
      </c>
      <c r="R59" s="1"/>
      <c r="S59" s="354" t="s">
        <v>333</v>
      </c>
      <c r="T59" s="355"/>
      <c r="V59" s="55" t="s">
        <v>106</v>
      </c>
      <c r="W59" s="201"/>
      <c r="X59" s="202"/>
      <c r="Y59" s="203"/>
      <c r="Z59" s="113">
        <f>+Z55+Z57</f>
        <v>2668.65</v>
      </c>
      <c r="AA59" s="16" t="s">
        <v>163</v>
      </c>
      <c r="AB59" s="216">
        <v>0.54</v>
      </c>
      <c r="AC59" s="216">
        <v>0.51</v>
      </c>
      <c r="AD59" s="216">
        <v>0</v>
      </c>
      <c r="AE59" s="216">
        <v>0</v>
      </c>
      <c r="AF59" s="216">
        <v>0</v>
      </c>
      <c r="AG59" s="216">
        <v>0</v>
      </c>
      <c r="AH59" s="216">
        <v>0</v>
      </c>
      <c r="AI59" s="216">
        <v>0</v>
      </c>
      <c r="AJ59" s="216">
        <v>0</v>
      </c>
      <c r="AK59" s="216">
        <v>1.7929999999999999</v>
      </c>
      <c r="AL59" s="216">
        <v>1.7270000000000001</v>
      </c>
      <c r="AM59" s="216">
        <v>1.6819999999999999</v>
      </c>
      <c r="AN59" s="216">
        <v>1.857</v>
      </c>
      <c r="AO59" s="216">
        <v>1.044</v>
      </c>
      <c r="AP59" s="216">
        <v>7.4279999999999999</v>
      </c>
      <c r="AQ59" s="216">
        <v>6.8609999999999998</v>
      </c>
      <c r="AR59" s="216">
        <v>8.6810000000000009</v>
      </c>
      <c r="AS59" s="216">
        <v>7.8180000000000005</v>
      </c>
      <c r="AT59" s="216">
        <v>6.2850000000000001</v>
      </c>
      <c r="AU59" s="216">
        <v>0</v>
      </c>
      <c r="AV59" s="216">
        <v>6.415</v>
      </c>
      <c r="AW59" s="216">
        <v>0</v>
      </c>
      <c r="AX59" s="216">
        <v>0</v>
      </c>
      <c r="AY59" s="216">
        <v>9.3409999999999993</v>
      </c>
    </row>
    <row r="60" spans="1:51" ht="15" x14ac:dyDescent="0.2">
      <c r="A60" s="16" t="s">
        <v>179</v>
      </c>
      <c r="B60" s="10">
        <f t="shared" si="2"/>
        <v>12</v>
      </c>
      <c r="C60" s="224" t="s">
        <v>148</v>
      </c>
      <c r="D60" s="7" t="str">
        <f>VLOOKUP(A60,'GENERADORAS EN LINEA'!$J$63:$L$165,3,0)</f>
        <v>Gas Natural</v>
      </c>
      <c r="E60" s="226">
        <v>0</v>
      </c>
      <c r="F60" s="14">
        <f t="shared" si="3"/>
        <v>877</v>
      </c>
      <c r="G60" s="152">
        <v>4724.8830425132955</v>
      </c>
      <c r="H60" s="95">
        <f t="shared" si="1"/>
        <v>83.002189599494343</v>
      </c>
      <c r="I60" s="16" t="s">
        <v>105</v>
      </c>
      <c r="K60" s="16" t="s">
        <v>0</v>
      </c>
      <c r="N60" s="10">
        <f t="shared" si="5"/>
        <v>12</v>
      </c>
      <c r="O60" s="46" t="s">
        <v>87</v>
      </c>
      <c r="P60" s="136">
        <v>99.8</v>
      </c>
      <c r="Q60" s="135">
        <f>+'GENERADORAS EN LINEA'!C6</f>
        <v>0</v>
      </c>
      <c r="R60" s="1"/>
      <c r="S60" s="212" t="s">
        <v>332</v>
      </c>
      <c r="T60" s="211">
        <f ca="1">TODAY()-1</f>
        <v>44559</v>
      </c>
      <c r="V60" s="139"/>
      <c r="W60" s="139"/>
      <c r="X60" s="139"/>
      <c r="Y60" s="139"/>
      <c r="Z60" s="139"/>
      <c r="AA60" s="25" t="s">
        <v>164</v>
      </c>
      <c r="AB60" s="216">
        <v>0</v>
      </c>
      <c r="AC60" s="216">
        <v>33.68</v>
      </c>
      <c r="AD60" s="216">
        <v>36.54</v>
      </c>
      <c r="AE60" s="216">
        <v>14.2</v>
      </c>
      <c r="AF60" s="216">
        <v>13.83</v>
      </c>
      <c r="AG60" s="216">
        <v>4.05</v>
      </c>
      <c r="AH60" s="216">
        <v>0</v>
      </c>
      <c r="AI60" s="216">
        <v>0</v>
      </c>
      <c r="AJ60" s="216">
        <v>0</v>
      </c>
      <c r="AK60" s="216">
        <v>11.12</v>
      </c>
      <c r="AL60" s="216">
        <v>7.4300000000000006</v>
      </c>
      <c r="AM60" s="216">
        <v>15.37</v>
      </c>
      <c r="AN60" s="216">
        <v>15.5</v>
      </c>
      <c r="AO60" s="216">
        <v>20.830000000000002</v>
      </c>
      <c r="AP60" s="216">
        <v>10.029999999999999</v>
      </c>
      <c r="AQ60" s="216">
        <v>5.73</v>
      </c>
      <c r="AR60" s="216">
        <v>9</v>
      </c>
      <c r="AS60" s="216">
        <v>4.93</v>
      </c>
      <c r="AT60" s="216">
        <v>0.36</v>
      </c>
      <c r="AU60" s="216">
        <v>7.4</v>
      </c>
      <c r="AV60" s="216">
        <v>0</v>
      </c>
      <c r="AW60" s="216">
        <v>4.26</v>
      </c>
      <c r="AX60" s="216">
        <v>1.36</v>
      </c>
      <c r="AY60" s="216">
        <v>0</v>
      </c>
    </row>
    <row r="61" spans="1:51" ht="15" x14ac:dyDescent="0.2">
      <c r="A61" s="16" t="s">
        <v>303</v>
      </c>
      <c r="B61" s="10">
        <f t="shared" si="2"/>
        <v>13</v>
      </c>
      <c r="C61" s="224" t="s">
        <v>37</v>
      </c>
      <c r="D61" s="7" t="str">
        <f>VLOOKUP(A61,'GENERADORAS EN LINEA'!$J$63:$L$165,3,0)</f>
        <v>Gas Natural</v>
      </c>
      <c r="E61" s="226">
        <v>0</v>
      </c>
      <c r="F61" s="14">
        <f t="shared" si="3"/>
        <v>877</v>
      </c>
      <c r="G61" s="152">
        <v>4817.5190640001629</v>
      </c>
      <c r="H61" s="95">
        <f t="shared" si="1"/>
        <v>84.629529906124631</v>
      </c>
      <c r="J61" s="16" t="s">
        <v>0</v>
      </c>
      <c r="L61" s="136">
        <v>220.9</v>
      </c>
      <c r="N61" s="10">
        <f t="shared" si="5"/>
        <v>13</v>
      </c>
      <c r="O61" s="46" t="s">
        <v>14</v>
      </c>
      <c r="P61" s="136">
        <v>66.8</v>
      </c>
      <c r="Q61" s="135">
        <f>+'GENERADORAS EN LINEA'!C7</f>
        <v>23.05</v>
      </c>
      <c r="R61" s="1"/>
      <c r="S61" s="8" t="s">
        <v>120</v>
      </c>
      <c r="T61" s="192">
        <f>+T64-(T63+T62)</f>
        <v>2779.7999999999997</v>
      </c>
      <c r="X61" s="16" t="s">
        <v>0</v>
      </c>
      <c r="AA61" s="100" t="s">
        <v>165</v>
      </c>
      <c r="AB61" s="216">
        <v>0</v>
      </c>
      <c r="AC61" s="216">
        <v>0</v>
      </c>
      <c r="AD61" s="216">
        <v>0</v>
      </c>
      <c r="AE61" s="216">
        <v>0</v>
      </c>
      <c r="AF61" s="216">
        <v>0</v>
      </c>
      <c r="AG61" s="216">
        <v>0</v>
      </c>
      <c r="AH61" s="216">
        <v>0</v>
      </c>
      <c r="AI61" s="216">
        <v>11.440000000000001</v>
      </c>
      <c r="AJ61" s="216">
        <v>37.61</v>
      </c>
      <c r="AK61" s="216">
        <v>39.090000000000003</v>
      </c>
      <c r="AL61" s="216">
        <v>41.67</v>
      </c>
      <c r="AM61" s="216">
        <v>41.79</v>
      </c>
      <c r="AN61" s="216">
        <v>41.79</v>
      </c>
      <c r="AO61" s="216">
        <v>62.12</v>
      </c>
      <c r="AP61" s="216">
        <v>58.52</v>
      </c>
      <c r="AQ61" s="216">
        <v>50.37</v>
      </c>
      <c r="AR61" s="216">
        <v>13.88</v>
      </c>
      <c r="AS61" s="216">
        <v>28.03</v>
      </c>
      <c r="AT61" s="216">
        <v>17.579999999999998</v>
      </c>
      <c r="AU61" s="216">
        <v>14.39</v>
      </c>
      <c r="AV61" s="216">
        <v>34.72</v>
      </c>
      <c r="AW61" s="216">
        <v>34.840000000000003</v>
      </c>
      <c r="AX61" s="216">
        <v>25.16</v>
      </c>
      <c r="AY61" s="216">
        <v>1.47</v>
      </c>
    </row>
    <row r="62" spans="1:51" ht="15" x14ac:dyDescent="0.2">
      <c r="A62" s="16" t="s">
        <v>280</v>
      </c>
      <c r="B62" s="10">
        <f t="shared" si="2"/>
        <v>14</v>
      </c>
      <c r="C62" s="224" t="s">
        <v>281</v>
      </c>
      <c r="D62" s="7" t="str">
        <f>VLOOKUP(A62,'GENERADORAS EN LINEA'!$J$63:$L$165,3,0)</f>
        <v>Carbón</v>
      </c>
      <c r="E62" s="226">
        <v>348</v>
      </c>
      <c r="F62" s="14">
        <f t="shared" si="3"/>
        <v>1225</v>
      </c>
      <c r="G62" s="152">
        <v>4919.3507433759441</v>
      </c>
      <c r="H62" s="95">
        <f t="shared" si="1"/>
        <v>86.418410664173507</v>
      </c>
      <c r="J62" s="16" t="s">
        <v>0</v>
      </c>
      <c r="K62" s="16" t="s">
        <v>0</v>
      </c>
      <c r="L62" s="136">
        <v>66.84</v>
      </c>
      <c r="N62" s="10">
        <f t="shared" si="5"/>
        <v>14</v>
      </c>
      <c r="O62" s="46" t="s">
        <v>39</v>
      </c>
      <c r="P62" s="136">
        <v>220.9</v>
      </c>
      <c r="Q62" s="135">
        <f>+'GENERADORAS EN LINEA'!E9</f>
        <v>148.08000000000001</v>
      </c>
      <c r="R62" s="1"/>
      <c r="S62" s="8" t="s">
        <v>121</v>
      </c>
      <c r="T62" s="193">
        <f>+Q98</f>
        <v>187.51000000000002</v>
      </c>
      <c r="W62" s="16" t="s">
        <v>0</v>
      </c>
    </row>
    <row r="63" spans="1:51" ht="15.75" x14ac:dyDescent="0.2">
      <c r="A63" s="16" t="s">
        <v>282</v>
      </c>
      <c r="B63" s="10">
        <f t="shared" si="2"/>
        <v>15</v>
      </c>
      <c r="C63" s="224" t="s">
        <v>283</v>
      </c>
      <c r="D63" s="7" t="str">
        <f>VLOOKUP(A63,'GENERADORAS EN LINEA'!$J$63:$L$165,3,0)</f>
        <v>Carbón</v>
      </c>
      <c r="E63" s="226">
        <v>366</v>
      </c>
      <c r="F63" s="14">
        <f t="shared" si="3"/>
        <v>1591</v>
      </c>
      <c r="G63" s="152">
        <v>5008.7047598761264</v>
      </c>
      <c r="H63" s="95">
        <f t="shared" si="1"/>
        <v>87.988095871678539</v>
      </c>
      <c r="J63" s="16" t="s">
        <v>0</v>
      </c>
      <c r="N63" s="10">
        <f t="shared" si="5"/>
        <v>15</v>
      </c>
      <c r="O63" s="46" t="s">
        <v>4</v>
      </c>
      <c r="P63" s="136">
        <v>16.170000000000002</v>
      </c>
      <c r="Q63" s="135">
        <f>+'GENERADORAS EN LINEA'!C29</f>
        <v>0</v>
      </c>
      <c r="R63" s="1"/>
      <c r="S63" s="8" t="s">
        <v>122</v>
      </c>
      <c r="T63" s="193">
        <f>+Q99</f>
        <v>275.00999999999993</v>
      </c>
      <c r="W63" s="99" t="s">
        <v>0</v>
      </c>
      <c r="X63" s="131" t="s">
        <v>0</v>
      </c>
      <c r="Y63" s="99"/>
      <c r="Z63" s="140"/>
      <c r="AA63" s="16" t="s">
        <v>361</v>
      </c>
      <c r="AB63" s="219">
        <v>3147.4599999999996</v>
      </c>
      <c r="AC63" s="219">
        <v>2767.1000000000004</v>
      </c>
      <c r="AD63" s="219">
        <v>2646.04</v>
      </c>
      <c r="AE63" s="219">
        <v>2674.22</v>
      </c>
      <c r="AF63" s="219">
        <v>2653.77</v>
      </c>
      <c r="AG63" s="219">
        <v>2633.16</v>
      </c>
      <c r="AH63" s="219">
        <v>2606.44</v>
      </c>
      <c r="AI63" s="219">
        <v>2847.6200000000008</v>
      </c>
      <c r="AJ63" s="219">
        <v>3128.1200000000003</v>
      </c>
      <c r="AK63" s="219">
        <v>3298.8500000000008</v>
      </c>
      <c r="AL63" s="219">
        <v>3221.46</v>
      </c>
      <c r="AM63" s="219">
        <v>3209.5399999999995</v>
      </c>
      <c r="AN63" s="219">
        <v>3217.5899999999997</v>
      </c>
      <c r="AO63" s="219">
        <v>3229.99</v>
      </c>
      <c r="AP63" s="219">
        <v>3299.47</v>
      </c>
      <c r="AQ63" s="219">
        <v>3216.7300000000005</v>
      </c>
      <c r="AR63" s="219">
        <v>3229.8</v>
      </c>
      <c r="AS63" s="219">
        <v>3210.66</v>
      </c>
      <c r="AT63" s="219">
        <v>3233.45</v>
      </c>
      <c r="AU63" s="219">
        <v>3229.6499999999996</v>
      </c>
      <c r="AV63" s="219">
        <v>3282.08</v>
      </c>
      <c r="AW63" s="219">
        <v>3280.3099999999995</v>
      </c>
      <c r="AX63" s="219">
        <v>3277.31</v>
      </c>
      <c r="AY63" s="219">
        <v>3259.12</v>
      </c>
    </row>
    <row r="64" spans="1:51" ht="15.75" thickBot="1" x14ac:dyDescent="0.25">
      <c r="A64" s="16" t="s">
        <v>299</v>
      </c>
      <c r="B64" s="10">
        <f t="shared" si="2"/>
        <v>16</v>
      </c>
      <c r="C64" s="224" t="s">
        <v>142</v>
      </c>
      <c r="D64" s="7" t="str">
        <f>VLOOKUP(A64,'GENERADORAS EN LINEA'!$J$63:$L$165,3,0)</f>
        <v>Fuel Oil #6</v>
      </c>
      <c r="E64" s="226">
        <v>103</v>
      </c>
      <c r="F64" s="14">
        <f t="shared" si="3"/>
        <v>1694</v>
      </c>
      <c r="G64" s="152">
        <v>5348.3932037494587</v>
      </c>
      <c r="H64" s="95">
        <f t="shared" si="1"/>
        <v>93.955414928984538</v>
      </c>
      <c r="N64" s="10">
        <f t="shared" si="5"/>
        <v>16</v>
      </c>
      <c r="O64" s="46" t="s">
        <v>5</v>
      </c>
      <c r="P64" s="136">
        <v>49</v>
      </c>
      <c r="Q64" s="135">
        <f>+'GENERADORAS EN LINEA'!C30</f>
        <v>0</v>
      </c>
      <c r="R64" s="1"/>
      <c r="S64" s="9" t="s">
        <v>55</v>
      </c>
      <c r="T64" s="194">
        <v>3242.3199999999997</v>
      </c>
      <c r="V64" s="139"/>
      <c r="W64" s="93" t="s">
        <v>0</v>
      </c>
      <c r="X64" s="75" t="s">
        <v>0</v>
      </c>
      <c r="Y64" s="75" t="s">
        <v>0</v>
      </c>
      <c r="Z64" s="16" t="s">
        <v>0</v>
      </c>
    </row>
    <row r="65" spans="1:27" ht="15.75" thickBot="1" x14ac:dyDescent="0.25">
      <c r="A65" s="16" t="s">
        <v>187</v>
      </c>
      <c r="B65" s="10">
        <f t="shared" si="2"/>
        <v>17</v>
      </c>
      <c r="C65" s="224" t="s">
        <v>34</v>
      </c>
      <c r="D65" s="7" t="str">
        <f>VLOOKUP(A65,'GENERADORAS EN LINEA'!$J$63:$L$165,3,0)</f>
        <v>Carbón</v>
      </c>
      <c r="E65" s="226">
        <v>0</v>
      </c>
      <c r="F65" s="14">
        <f t="shared" si="3"/>
        <v>1694</v>
      </c>
      <c r="G65" s="152">
        <v>5468.6109109789695</v>
      </c>
      <c r="H65" s="95">
        <f t="shared" si="1"/>
        <v>96.067283696718647</v>
      </c>
      <c r="K65" s="16" t="s">
        <v>0</v>
      </c>
      <c r="L65" s="16" t="s">
        <v>0</v>
      </c>
      <c r="N65" s="10">
        <f t="shared" si="5"/>
        <v>17</v>
      </c>
      <c r="O65" s="46" t="s">
        <v>6</v>
      </c>
      <c r="P65" s="136">
        <v>96.27</v>
      </c>
      <c r="Q65" s="135">
        <f>+'GENERADORAS EN LINEA'!C24</f>
        <v>78.989999999999995</v>
      </c>
      <c r="R65" s="1"/>
      <c r="S65" s="12"/>
      <c r="T65" s="12"/>
      <c r="V65" s="30" t="s">
        <v>0</v>
      </c>
      <c r="W65" s="168" t="s">
        <v>0</v>
      </c>
      <c r="X65" s="168" t="s">
        <v>0</v>
      </c>
      <c r="Y65" s="16" t="s">
        <v>0</v>
      </c>
      <c r="Z65" s="16" t="s">
        <v>0</v>
      </c>
      <c r="AA65" s="16" t="s">
        <v>0</v>
      </c>
    </row>
    <row r="66" spans="1:27" ht="15.75" customHeight="1" thickBot="1" x14ac:dyDescent="0.25">
      <c r="A66" s="16" t="s">
        <v>186</v>
      </c>
      <c r="B66" s="10">
        <f t="shared" si="2"/>
        <v>18</v>
      </c>
      <c r="C66" s="224" t="s">
        <v>36</v>
      </c>
      <c r="D66" s="7" t="str">
        <f>VLOOKUP(A66,'GENERADORAS EN LINEA'!$J$63:$L$165,3,0)</f>
        <v>Carbón</v>
      </c>
      <c r="E66" s="226">
        <v>120</v>
      </c>
      <c r="F66" s="14">
        <f t="shared" si="3"/>
        <v>1814</v>
      </c>
      <c r="G66" s="152">
        <v>5668.3036973421194</v>
      </c>
      <c r="H66" s="95">
        <f t="shared" si="1"/>
        <v>99.575294025488361</v>
      </c>
      <c r="J66" s="16" t="s">
        <v>0</v>
      </c>
      <c r="L66" s="16" t="s">
        <v>0</v>
      </c>
      <c r="N66" s="10">
        <f t="shared" ref="N66:N82" si="6">+N65+1</f>
        <v>18</v>
      </c>
      <c r="O66" s="46" t="s">
        <v>7</v>
      </c>
      <c r="P66" s="136">
        <v>98.4</v>
      </c>
      <c r="Q66" s="135">
        <f>+'GENERADORAS EN LINEA'!C25</f>
        <v>86.49</v>
      </c>
      <c r="R66" s="1"/>
      <c r="S66" s="343" t="s">
        <v>58</v>
      </c>
      <c r="T66" s="344"/>
      <c r="V66" s="125"/>
      <c r="W66" s="168" t="s">
        <v>0</v>
      </c>
      <c r="X66" s="168" t="s">
        <v>0</v>
      </c>
      <c r="Y66" s="93" t="s">
        <v>0</v>
      </c>
      <c r="Z66" s="16" t="s">
        <v>0</v>
      </c>
    </row>
    <row r="67" spans="1:27" ht="15" customHeight="1" x14ac:dyDescent="0.2">
      <c r="A67" s="16" t="s">
        <v>294</v>
      </c>
      <c r="B67" s="10">
        <f t="shared" si="2"/>
        <v>19</v>
      </c>
      <c r="C67" s="224" t="s">
        <v>45</v>
      </c>
      <c r="D67" s="7" t="str">
        <f>VLOOKUP(A67,'GENERADORAS EN LINEA'!$J$63:$L$165,3,0)</f>
        <v>Fuel Oil #6</v>
      </c>
      <c r="E67" s="226">
        <v>68</v>
      </c>
      <c r="F67" s="14">
        <f t="shared" si="3"/>
        <v>1882</v>
      </c>
      <c r="G67" s="152">
        <v>5682.7566521371573</v>
      </c>
      <c r="H67" s="95">
        <f t="shared" si="1"/>
        <v>99.829189599913533</v>
      </c>
      <c r="N67" s="10">
        <f t="shared" si="6"/>
        <v>19</v>
      </c>
      <c r="O67" s="46" t="s">
        <v>8</v>
      </c>
      <c r="P67" s="136">
        <v>99.6</v>
      </c>
      <c r="Q67" s="135">
        <f>+'GENERADORAS EN LINEA'!C26</f>
        <v>81.099999999999994</v>
      </c>
      <c r="R67" s="1" t="s">
        <v>0</v>
      </c>
      <c r="S67" s="366"/>
      <c r="T67" s="367"/>
      <c r="V67" s="16" t="s">
        <v>0</v>
      </c>
      <c r="W67" s="191"/>
      <c r="Y67" s="16" t="s">
        <v>0</v>
      </c>
      <c r="Z67" s="16" t="s">
        <v>0</v>
      </c>
    </row>
    <row r="68" spans="1:27" ht="15" customHeight="1" x14ac:dyDescent="0.2">
      <c r="A68" s="16" t="s">
        <v>178</v>
      </c>
      <c r="B68" s="10">
        <f t="shared" si="2"/>
        <v>20</v>
      </c>
      <c r="C68" s="224" t="s">
        <v>152</v>
      </c>
      <c r="D68" s="7" t="str">
        <f>VLOOKUP(A68,'GENERADORAS EN LINEA'!$J$63:$L$165,3,0)</f>
        <v>Fuel Oil #6</v>
      </c>
      <c r="E68" s="226">
        <v>212</v>
      </c>
      <c r="F68" s="14">
        <f t="shared" si="3"/>
        <v>2094</v>
      </c>
      <c r="G68" s="152">
        <v>5703.8631385256249</v>
      </c>
      <c r="H68" s="95">
        <f t="shared" si="1"/>
        <v>100.19996800209444</v>
      </c>
      <c r="I68" s="16" t="s">
        <v>0</v>
      </c>
      <c r="J68" s="16" t="s">
        <v>0</v>
      </c>
      <c r="N68" s="10">
        <f t="shared" si="6"/>
        <v>20</v>
      </c>
      <c r="O68" s="46" t="s">
        <v>11</v>
      </c>
      <c r="P68" s="136">
        <v>87.6</v>
      </c>
      <c r="Q68" s="135">
        <f>+'GENERADORAS EN LINEA'!C28</f>
        <v>55.78</v>
      </c>
      <c r="R68" s="1"/>
      <c r="S68" s="368"/>
      <c r="T68" s="369"/>
      <c r="V68" s="93" t="s">
        <v>0</v>
      </c>
      <c r="X68" s="16" t="s">
        <v>0</v>
      </c>
    </row>
    <row r="69" spans="1:27" ht="13.5" customHeight="1" thickBot="1" x14ac:dyDescent="0.25">
      <c r="A69" s="16" t="s">
        <v>293</v>
      </c>
      <c r="B69" s="10">
        <f t="shared" si="2"/>
        <v>21</v>
      </c>
      <c r="C69" s="224" t="s">
        <v>44</v>
      </c>
      <c r="D69" s="7" t="str">
        <f>VLOOKUP(A69,'GENERADORAS EN LINEA'!$J$63:$L$165,3,0)</f>
        <v>Fuel Oil #6</v>
      </c>
      <c r="E69" s="226">
        <v>86</v>
      </c>
      <c r="F69" s="14">
        <f t="shared" si="3"/>
        <v>2180</v>
      </c>
      <c r="G69" s="152">
        <v>5741.6399687306539</v>
      </c>
      <c r="H69" s="95">
        <f t="shared" si="1"/>
        <v>100.86359493104331</v>
      </c>
      <c r="J69" s="16" t="s">
        <v>0</v>
      </c>
      <c r="N69" s="10">
        <f t="shared" si="6"/>
        <v>21</v>
      </c>
      <c r="O69" s="46" t="s">
        <v>12</v>
      </c>
      <c r="P69" s="136">
        <v>102.5</v>
      </c>
      <c r="Q69" s="135">
        <f>+'GENERADORAS EN LINEA'!C27</f>
        <v>28.64</v>
      </c>
      <c r="R69" s="1"/>
      <c r="S69" s="370"/>
      <c r="T69" s="371"/>
      <c r="Y69" s="16" t="s">
        <v>0</v>
      </c>
    </row>
    <row r="70" spans="1:27" ht="12" customHeight="1" x14ac:dyDescent="0.2">
      <c r="A70" s="16" t="s">
        <v>300</v>
      </c>
      <c r="B70" s="10">
        <f t="shared" si="2"/>
        <v>22</v>
      </c>
      <c r="C70" s="224" t="s">
        <v>145</v>
      </c>
      <c r="D70" s="7" t="str">
        <f>VLOOKUP(A70,'GENERADORAS EN LINEA'!$J$63:$L$165,3,0)</f>
        <v>Fuel Oil #6</v>
      </c>
      <c r="E70" s="226">
        <v>0</v>
      </c>
      <c r="F70" s="14">
        <f t="shared" si="3"/>
        <v>2180</v>
      </c>
      <c r="G70" s="152">
        <v>5751.4095372548572</v>
      </c>
      <c r="H70" s="95">
        <f t="shared" si="1"/>
        <v>101.03521729114301</v>
      </c>
      <c r="I70" s="16" t="s">
        <v>0</v>
      </c>
      <c r="J70" s="16" t="s">
        <v>0</v>
      </c>
      <c r="N70" s="10">
        <f t="shared" si="6"/>
        <v>22</v>
      </c>
      <c r="O70" s="46" t="s">
        <v>17</v>
      </c>
      <c r="P70" s="136">
        <v>30.8</v>
      </c>
      <c r="Q70" s="135">
        <f>+'GENERADORAS EN LINEA'!C19</f>
        <v>21.39</v>
      </c>
      <c r="R70" s="1"/>
      <c r="S70" s="372"/>
      <c r="T70" s="373"/>
      <c r="U70" s="16" t="s">
        <v>0</v>
      </c>
      <c r="V70" s="93"/>
      <c r="W70" s="25"/>
      <c r="X70" s="25"/>
      <c r="Y70" s="16" t="s">
        <v>0</v>
      </c>
    </row>
    <row r="71" spans="1:27" ht="12.75" customHeight="1" x14ac:dyDescent="0.2">
      <c r="A71" s="16" t="s">
        <v>312</v>
      </c>
      <c r="B71" s="10">
        <f t="shared" si="2"/>
        <v>23</v>
      </c>
      <c r="C71" s="224" t="s">
        <v>156</v>
      </c>
      <c r="D71" s="7" t="str">
        <f>VLOOKUP(A71,'GENERADORAS EN LINEA'!$J$63:$L$165,3,0)</f>
        <v>Fuel Oil # 6</v>
      </c>
      <c r="E71" s="226">
        <v>0</v>
      </c>
      <c r="F71" s="14">
        <f t="shared" si="3"/>
        <v>2180</v>
      </c>
      <c r="G71" s="152">
        <v>5962.1687691772822</v>
      </c>
      <c r="H71" s="95">
        <f t="shared" si="1"/>
        <v>104.73763226532694</v>
      </c>
      <c r="I71" s="16" t="s">
        <v>0</v>
      </c>
      <c r="J71" s="16" t="s">
        <v>0</v>
      </c>
      <c r="N71" s="10">
        <f t="shared" si="6"/>
        <v>23</v>
      </c>
      <c r="O71" s="46" t="s">
        <v>18</v>
      </c>
      <c r="P71" s="136">
        <v>27.5</v>
      </c>
      <c r="Q71" s="135">
        <f>+'GENERADORAS EN LINEA'!C20</f>
        <v>17.97</v>
      </c>
      <c r="R71" s="1"/>
      <c r="S71" s="374"/>
      <c r="T71" s="375"/>
      <c r="U71" s="16" t="s">
        <v>0</v>
      </c>
      <c r="V71" s="16" t="s">
        <v>0</v>
      </c>
      <c r="W71" s="109"/>
      <c r="X71" s="62"/>
    </row>
    <row r="72" spans="1:27" ht="12.75" customHeight="1" thickBot="1" x14ac:dyDescent="0.25">
      <c r="A72" s="16" t="s">
        <v>313</v>
      </c>
      <c r="B72" s="10">
        <f t="shared" si="2"/>
        <v>24</v>
      </c>
      <c r="C72" s="224" t="s">
        <v>155</v>
      </c>
      <c r="D72" s="7" t="str">
        <f>VLOOKUP(A72,'GENERADORAS EN LINEA'!$J$63:$L$165,3,0)</f>
        <v>Fuel Oil # 6</v>
      </c>
      <c r="E72" s="226">
        <v>68</v>
      </c>
      <c r="F72" s="14">
        <f t="shared" si="3"/>
        <v>2248</v>
      </c>
      <c r="G72" s="152">
        <v>5962.1687691772822</v>
      </c>
      <c r="H72" s="95">
        <f t="shared" si="1"/>
        <v>104.73763226532694</v>
      </c>
      <c r="N72" s="10">
        <f t="shared" si="6"/>
        <v>24</v>
      </c>
      <c r="O72" s="46" t="s">
        <v>19</v>
      </c>
      <c r="P72" s="136">
        <v>50.4</v>
      </c>
      <c r="Q72" s="135">
        <f>+'GENERADORAS EN LINEA'!C21</f>
        <v>25.55</v>
      </c>
      <c r="R72" s="1"/>
      <c r="S72" s="376"/>
      <c r="T72" s="377"/>
      <c r="V72" s="16" t="s">
        <v>0</v>
      </c>
      <c r="W72" s="61" t="s">
        <v>0</v>
      </c>
      <c r="X72" s="62"/>
      <c r="Z72" s="16" t="s">
        <v>0</v>
      </c>
    </row>
    <row r="73" spans="1:27" ht="14.25" customHeight="1" x14ac:dyDescent="0.2">
      <c r="A73" s="16" t="s">
        <v>177</v>
      </c>
      <c r="B73" s="10">
        <f t="shared" si="2"/>
        <v>25</v>
      </c>
      <c r="C73" s="224" t="s">
        <v>42</v>
      </c>
      <c r="D73" s="7" t="str">
        <f>VLOOKUP(A73,'GENERADORAS EN LINEA'!$J$63:$L$165,3,0)</f>
        <v>Fuel Oil #6</v>
      </c>
      <c r="E73" s="226">
        <v>51</v>
      </c>
      <c r="F73" s="14">
        <f t="shared" si="3"/>
        <v>2299</v>
      </c>
      <c r="G73" s="152">
        <v>6038.5301703171135</v>
      </c>
      <c r="H73" s="95">
        <f t="shared" si="1"/>
        <v>106.07907573354871</v>
      </c>
      <c r="I73" s="16" t="s">
        <v>0</v>
      </c>
      <c r="N73" s="10">
        <f t="shared" si="6"/>
        <v>25</v>
      </c>
      <c r="O73" s="46" t="s">
        <v>21</v>
      </c>
      <c r="P73" s="136">
        <v>40.700000000000003</v>
      </c>
      <c r="Q73" s="135">
        <f>+'GENERADORAS EN LINEA'!C40</f>
        <v>0</v>
      </c>
      <c r="R73" s="1"/>
      <c r="S73" s="348"/>
      <c r="T73" s="349"/>
      <c r="U73" s="16" t="s">
        <v>0</v>
      </c>
      <c r="V73" s="16" t="s">
        <v>0</v>
      </c>
      <c r="W73" s="61" t="s">
        <v>0</v>
      </c>
      <c r="X73" s="62"/>
    </row>
    <row r="74" spans="1:27" ht="13.5" customHeight="1" x14ac:dyDescent="0.2">
      <c r="A74" s="16" t="s">
        <v>172</v>
      </c>
      <c r="B74" s="10">
        <f>+B73+1</f>
        <v>26</v>
      </c>
      <c r="C74" s="224" t="s">
        <v>365</v>
      </c>
      <c r="D74" s="7" t="str">
        <f>VLOOKUP(A74,'GENERADORAS EN LINEA'!$J$63:$L$165,3,0)</f>
        <v>Carbón</v>
      </c>
      <c r="E74" s="226">
        <v>52</v>
      </c>
      <c r="F74" s="14">
        <f>+E74+F73</f>
        <v>2351</v>
      </c>
      <c r="G74" s="152">
        <v>6096.7430988650867</v>
      </c>
      <c r="H74" s="95">
        <f t="shared" si="1"/>
        <v>107.10170433387709</v>
      </c>
      <c r="J74" s="16" t="s">
        <v>0</v>
      </c>
      <c r="K74" s="16" t="s">
        <v>0</v>
      </c>
      <c r="N74" s="10">
        <f t="shared" si="6"/>
        <v>26</v>
      </c>
      <c r="O74" s="46" t="s">
        <v>52</v>
      </c>
      <c r="P74" s="136">
        <v>57.3</v>
      </c>
      <c r="Q74" s="135">
        <f>+'GENERADORAS EN LINEA'!C41</f>
        <v>29.21</v>
      </c>
      <c r="R74" s="1"/>
      <c r="S74" s="350"/>
      <c r="T74" s="351"/>
      <c r="V74" s="16" t="s">
        <v>0</v>
      </c>
      <c r="W74" s="61"/>
      <c r="X74" s="63"/>
    </row>
    <row r="75" spans="1:27" ht="13.5" customHeight="1" x14ac:dyDescent="0.2">
      <c r="A75" s="16" t="s">
        <v>308</v>
      </c>
      <c r="B75" s="10">
        <f t="shared" ref="B75:B76" si="7">+B74+1</f>
        <v>27</v>
      </c>
      <c r="C75" s="224" t="s">
        <v>20</v>
      </c>
      <c r="D75" s="7" t="str">
        <f>VLOOKUP(A75,'GENERADORAS EN LINEA'!$J$63:$L$165,3,0)</f>
        <v>Fuel Oil #6</v>
      </c>
      <c r="E75" s="226">
        <v>40</v>
      </c>
      <c r="F75" s="14">
        <f>+E75+F74</f>
        <v>2391</v>
      </c>
      <c r="G75" s="152">
        <v>6188.1094898096189</v>
      </c>
      <c r="H75" s="95">
        <f t="shared" si="1"/>
        <v>108.70674099530642</v>
      </c>
      <c r="N75" s="10">
        <f>+N74+1</f>
        <v>27</v>
      </c>
      <c r="O75" s="46" t="s">
        <v>23</v>
      </c>
      <c r="P75" s="136">
        <v>96.6</v>
      </c>
      <c r="Q75" s="135">
        <f>+'GENERADORAS EN LINEA'!C42</f>
        <v>0</v>
      </c>
      <c r="R75" s="1"/>
      <c r="S75" s="350"/>
      <c r="T75" s="351"/>
      <c r="W75" s="61" t="s">
        <v>0</v>
      </c>
      <c r="X75" s="63"/>
    </row>
    <row r="76" spans="1:27" ht="15" customHeight="1" thickBot="1" x14ac:dyDescent="0.25">
      <c r="A76" s="16" t="s">
        <v>311</v>
      </c>
      <c r="B76" s="10">
        <f t="shared" si="7"/>
        <v>28</v>
      </c>
      <c r="C76" s="224" t="s">
        <v>30</v>
      </c>
      <c r="D76" s="7" t="str">
        <f>VLOOKUP(A76,'GENERADORAS EN LINEA'!$J$63:$L$165,3,0)</f>
        <v>Fuel Oil #6</v>
      </c>
      <c r="E76" s="226">
        <v>93.3</v>
      </c>
      <c r="F76" s="14">
        <f>+E76+F75</f>
        <v>2484.3000000000002</v>
      </c>
      <c r="G76" s="152">
        <v>6255.3079587526718</v>
      </c>
      <c r="H76" s="95">
        <f t="shared" si="1"/>
        <v>109.88721890551521</v>
      </c>
      <c r="I76" s="16" t="s">
        <v>98</v>
      </c>
      <c r="J76" s="16" t="s">
        <v>0</v>
      </c>
      <c r="K76" s="16" t="s">
        <v>0</v>
      </c>
      <c r="L76" s="16" t="s">
        <v>0</v>
      </c>
      <c r="N76" s="10">
        <f t="shared" ref="N76:N78" si="8">+N75+1</f>
        <v>28</v>
      </c>
      <c r="O76" s="46" t="s">
        <v>102</v>
      </c>
      <c r="P76" s="136">
        <v>50.7</v>
      </c>
      <c r="Q76" s="135">
        <f>+'GENERADORAS EN LINEA'!C43</f>
        <v>53.12</v>
      </c>
      <c r="R76" s="1"/>
      <c r="S76" s="352"/>
      <c r="T76" s="353"/>
      <c r="V76" s="345" t="s">
        <v>0</v>
      </c>
      <c r="W76" s="345"/>
      <c r="X76" s="25"/>
    </row>
    <row r="77" spans="1:27" ht="12.75" customHeight="1" x14ac:dyDescent="0.2">
      <c r="A77" s="16" t="s">
        <v>175</v>
      </c>
      <c r="B77" s="10">
        <f t="shared" si="2"/>
        <v>29</v>
      </c>
      <c r="C77" s="224" t="s">
        <v>96</v>
      </c>
      <c r="D77" s="7" t="str">
        <f>VLOOKUP(A77,'GENERADORAS EN LINEA'!$J$63:$L$165,3,0)</f>
        <v>Fuel Oil #6</v>
      </c>
      <c r="E77" s="226">
        <v>24</v>
      </c>
      <c r="F77" s="14">
        <f t="shared" si="3"/>
        <v>2508.3000000000002</v>
      </c>
      <c r="G77" s="152">
        <v>6529.5590414451444</v>
      </c>
      <c r="H77" s="95">
        <f t="shared" si="1"/>
        <v>114.70499749573375</v>
      </c>
      <c r="I77" s="16" t="s">
        <v>0</v>
      </c>
      <c r="J77" s="16" t="s">
        <v>0</v>
      </c>
      <c r="K77" s="16" t="s">
        <v>0</v>
      </c>
      <c r="N77" s="10">
        <f t="shared" si="8"/>
        <v>29</v>
      </c>
      <c r="O77" s="46" t="s">
        <v>24</v>
      </c>
      <c r="P77" s="136">
        <v>160</v>
      </c>
      <c r="Q77" s="135">
        <f>+'GENERADORAS EN LINEA'!C44</f>
        <v>146.97999999999999</v>
      </c>
      <c r="R77" s="1"/>
      <c r="S77" s="350"/>
      <c r="T77" s="351"/>
      <c r="V77" s="25"/>
      <c r="W77" s="25"/>
    </row>
    <row r="78" spans="1:27" ht="12.75" customHeight="1" x14ac:dyDescent="0.2">
      <c r="A78" s="16" t="s">
        <v>279</v>
      </c>
      <c r="B78" s="10">
        <f t="shared" si="2"/>
        <v>30</v>
      </c>
      <c r="C78" s="224" t="s">
        <v>40</v>
      </c>
      <c r="D78" s="7" t="str">
        <f>VLOOKUP(A78,'GENERADORAS EN LINEA'!$J$63:$L$165,3,0)</f>
        <v>Fuel Oil #6</v>
      </c>
      <c r="E78" s="226">
        <v>51.2</v>
      </c>
      <c r="F78" s="14">
        <f t="shared" si="3"/>
        <v>2559.5</v>
      </c>
      <c r="G78" s="152">
        <v>6674.6711219373747</v>
      </c>
      <c r="H78" s="95">
        <f t="shared" si="1"/>
        <v>117.25418661000785</v>
      </c>
      <c r="K78" s="16" t="s">
        <v>0</v>
      </c>
      <c r="N78" s="10">
        <f t="shared" si="8"/>
        <v>30</v>
      </c>
      <c r="O78" s="46" t="s">
        <v>26</v>
      </c>
      <c r="P78" s="136">
        <v>176.4</v>
      </c>
      <c r="Q78" s="135">
        <f>+'GENERADORAS EN LINEA'!C18</f>
        <v>0</v>
      </c>
      <c r="R78" s="1"/>
      <c r="S78" s="350"/>
      <c r="T78" s="351"/>
      <c r="V78" s="46"/>
      <c r="W78" s="25"/>
    </row>
    <row r="79" spans="1:27" ht="12.75" customHeight="1" x14ac:dyDescent="0.2">
      <c r="A79" s="16" t="s">
        <v>310</v>
      </c>
      <c r="B79" s="10">
        <f>+B78+1</f>
        <v>31</v>
      </c>
      <c r="C79" s="224" t="s">
        <v>154</v>
      </c>
      <c r="D79" s="7" t="str">
        <f>VLOOKUP(A79,'GENERADORAS EN LINEA'!$J$63:$L$165,3,0)</f>
        <v>Fuel Oil # 6</v>
      </c>
      <c r="E79" s="226">
        <v>58.9</v>
      </c>
      <c r="F79" s="14">
        <f t="shared" ref="F79:F95" si="9">+E79+F78</f>
        <v>2618.4</v>
      </c>
      <c r="G79" s="152">
        <v>7047.5472552091978</v>
      </c>
      <c r="H79" s="95">
        <f t="shared" si="1"/>
        <v>123.80451499538334</v>
      </c>
      <c r="K79" s="16" t="s">
        <v>0</v>
      </c>
      <c r="N79" s="10">
        <f>+N78+1</f>
        <v>31</v>
      </c>
      <c r="O79" s="46" t="s">
        <v>53</v>
      </c>
      <c r="P79" s="136">
        <v>108.6</v>
      </c>
      <c r="Q79" s="135">
        <f>+'GENERADORAS EN LINEA'!C31</f>
        <v>94.76</v>
      </c>
      <c r="R79" s="1"/>
      <c r="S79" s="350"/>
      <c r="T79" s="351"/>
      <c r="V79" s="25"/>
      <c r="W79" s="25"/>
    </row>
    <row r="80" spans="1:27" ht="12.75" customHeight="1" x14ac:dyDescent="0.2">
      <c r="A80" s="16" t="s">
        <v>277</v>
      </c>
      <c r="B80" s="10">
        <f t="shared" ref="B80:B81" si="10">+B79+1</f>
        <v>32</v>
      </c>
      <c r="C80" s="224" t="s">
        <v>41</v>
      </c>
      <c r="D80" s="7" t="str">
        <f>VLOOKUP(A80,'GENERADORAS EN LINEA'!$J$63:$L$165,3,0)</f>
        <v>Fuel Oil #6</v>
      </c>
      <c r="E80" s="226">
        <v>31.42</v>
      </c>
      <c r="F80" s="14">
        <f t="shared" si="9"/>
        <v>2649.82</v>
      </c>
      <c r="G80" s="152">
        <v>7120.4602084306061</v>
      </c>
      <c r="H80" s="95">
        <f t="shared" ref="H80:H95" si="11">+G80/$I$49</f>
        <v>125.08537945553795</v>
      </c>
      <c r="K80" s="16" t="s">
        <v>0</v>
      </c>
      <c r="N80" s="10">
        <f t="shared" ref="N80:N81" si="12">+N79+1</f>
        <v>32</v>
      </c>
      <c r="O80" s="46" t="s">
        <v>373</v>
      </c>
      <c r="P80" s="136">
        <v>150</v>
      </c>
      <c r="Q80" s="135">
        <f>+'GENERADORAS EN LINEA'!C32</f>
        <v>59.94</v>
      </c>
      <c r="R80" s="1"/>
      <c r="S80" s="350"/>
      <c r="T80" s="351"/>
      <c r="V80" s="25"/>
      <c r="W80" s="25"/>
    </row>
    <row r="81" spans="1:23" ht="12.75" customHeight="1" thickBot="1" x14ac:dyDescent="0.25">
      <c r="A81" s="16" t="s">
        <v>296</v>
      </c>
      <c r="B81" s="10">
        <f t="shared" si="10"/>
        <v>33</v>
      </c>
      <c r="C81" s="224" t="s">
        <v>5</v>
      </c>
      <c r="D81" s="7" t="str">
        <f>VLOOKUP(A81,'GENERADORAS EN LINEA'!$J$63:$L$165,3,0)</f>
        <v>Fuel Oil #6</v>
      </c>
      <c r="E81" s="226">
        <v>0</v>
      </c>
      <c r="F81" s="14">
        <f t="shared" si="9"/>
        <v>2649.82</v>
      </c>
      <c r="G81" s="152">
        <v>7174.2351820258909</v>
      </c>
      <c r="H81" s="95">
        <f t="shared" si="11"/>
        <v>126.03004634229529</v>
      </c>
      <c r="K81" s="16" t="s">
        <v>0</v>
      </c>
      <c r="N81" s="10">
        <f t="shared" si="12"/>
        <v>33</v>
      </c>
      <c r="O81" s="46" t="s">
        <v>27</v>
      </c>
      <c r="P81" s="136">
        <v>14.2</v>
      </c>
      <c r="Q81" s="135">
        <f>+'GENERADORAS EN LINEA'!C33</f>
        <v>0</v>
      </c>
      <c r="R81" s="1"/>
      <c r="S81" s="350"/>
      <c r="T81" s="351"/>
      <c r="V81" s="345" t="s">
        <v>0</v>
      </c>
      <c r="W81" s="345"/>
    </row>
    <row r="82" spans="1:23" ht="15" customHeight="1" thickBot="1" x14ac:dyDescent="0.25">
      <c r="A82" s="16" t="s">
        <v>278</v>
      </c>
      <c r="B82" s="10">
        <f t="shared" si="2"/>
        <v>34</v>
      </c>
      <c r="C82" s="224" t="s">
        <v>43</v>
      </c>
      <c r="D82" s="7" t="str">
        <f>VLOOKUP(A82,'GENERADORAS EN LINEA'!$J$63:$L$165,3,0)</f>
        <v>Fuel Oil #6</v>
      </c>
      <c r="E82" s="226">
        <v>27.88</v>
      </c>
      <c r="F82" s="14">
        <f t="shared" si="9"/>
        <v>2677.7000000000003</v>
      </c>
      <c r="G82" s="152">
        <v>7185.6573764926634</v>
      </c>
      <c r="H82" s="95">
        <f t="shared" si="11"/>
        <v>126.2307004415064</v>
      </c>
      <c r="K82" s="16" t="s">
        <v>0</v>
      </c>
      <c r="N82" s="10">
        <f t="shared" si="6"/>
        <v>34</v>
      </c>
      <c r="O82" s="46" t="s">
        <v>28</v>
      </c>
      <c r="P82" s="136">
        <v>23.8</v>
      </c>
      <c r="Q82" s="135">
        <f>+'GENERADORAS EN LINEA'!C34</f>
        <v>0</v>
      </c>
      <c r="R82" s="1"/>
      <c r="S82" s="360" t="s">
        <v>60</v>
      </c>
      <c r="T82" s="361"/>
      <c r="V82" s="345" t="s">
        <v>0</v>
      </c>
      <c r="W82" s="345"/>
    </row>
    <row r="83" spans="1:23" ht="15" customHeight="1" x14ac:dyDescent="0.2">
      <c r="A83" s="16" t="s">
        <v>295</v>
      </c>
      <c r="B83" s="10">
        <f>+B82+1</f>
        <v>35</v>
      </c>
      <c r="C83" s="224" t="s">
        <v>4</v>
      </c>
      <c r="D83" s="7" t="str">
        <f>VLOOKUP(A83,'GENERADORAS EN LINEA'!$J$63:$L$165,3,0)</f>
        <v>Fuel Oil #6</v>
      </c>
      <c r="E83" s="226">
        <v>0</v>
      </c>
      <c r="F83" s="14">
        <f t="shared" si="9"/>
        <v>2677.7000000000003</v>
      </c>
      <c r="G83" s="152">
        <v>7255.7656680794571</v>
      </c>
      <c r="H83" s="95">
        <f t="shared" si="11"/>
        <v>127.46229531029459</v>
      </c>
      <c r="I83" s="16" t="s">
        <v>0</v>
      </c>
      <c r="L83" s="16" t="s">
        <v>0</v>
      </c>
      <c r="N83" s="84"/>
      <c r="O83" s="87" t="s">
        <v>72</v>
      </c>
      <c r="P83" s="85">
        <f>SUM(P49:P82)</f>
        <v>3596.77</v>
      </c>
      <c r="Q83" s="184">
        <f>+SUM(Q49:Q82)</f>
        <v>2203.59</v>
      </c>
      <c r="R83" s="1"/>
      <c r="S83" s="362"/>
      <c r="T83" s="363"/>
      <c r="U83" s="124"/>
      <c r="V83" s="345"/>
      <c r="W83" s="345"/>
    </row>
    <row r="84" spans="1:23" ht="15" customHeight="1" x14ac:dyDescent="0.2">
      <c r="A84" s="16" t="s">
        <v>301</v>
      </c>
      <c r="B84" s="10">
        <f t="shared" ref="B84:B85" si="13">+B83+1</f>
        <v>36</v>
      </c>
      <c r="C84" s="224" t="s">
        <v>27</v>
      </c>
      <c r="D84" s="7" t="str">
        <f>VLOOKUP(A84,'GENERADORAS EN LINEA'!$J$63:$L$165,3,0)</f>
        <v>Fuel Oil #6</v>
      </c>
      <c r="E84" s="226">
        <v>14.4</v>
      </c>
      <c r="F84" s="14">
        <f t="shared" si="9"/>
        <v>2692.1000000000004</v>
      </c>
      <c r="G84" s="152">
        <v>7406.7221761430219</v>
      </c>
      <c r="H84" s="95">
        <f t="shared" si="11"/>
        <v>130.11415369299536</v>
      </c>
      <c r="L84" s="16" t="s">
        <v>0</v>
      </c>
      <c r="N84" s="10">
        <f t="shared" ref="N84:N97" si="14">+N83+1</f>
        <v>1</v>
      </c>
      <c r="O84" s="48" t="s">
        <v>159</v>
      </c>
      <c r="P84" s="45">
        <v>85.3</v>
      </c>
      <c r="Q84" s="114">
        <f>+'GENERADORAS EN LINEA'!E5</f>
        <v>20.18</v>
      </c>
      <c r="R84" s="1"/>
      <c r="S84" s="362"/>
      <c r="T84" s="363"/>
      <c r="U84" s="124"/>
      <c r="V84" s="123"/>
      <c r="W84" s="123"/>
    </row>
    <row r="85" spans="1:23" ht="15" customHeight="1" x14ac:dyDescent="0.2">
      <c r="A85" s="16" t="s">
        <v>276</v>
      </c>
      <c r="B85" s="10">
        <f t="shared" si="13"/>
        <v>37</v>
      </c>
      <c r="C85" s="224" t="s">
        <v>157</v>
      </c>
      <c r="D85" s="7" t="str">
        <f>VLOOKUP(A85,'GENERADORAS EN LINEA'!$J$63:$L$165,3,0)</f>
        <v>Fuel Oil # 6</v>
      </c>
      <c r="E85" s="226">
        <v>0</v>
      </c>
      <c r="F85" s="14">
        <f t="shared" si="9"/>
        <v>2692.1000000000004</v>
      </c>
      <c r="G85" s="152">
        <v>7953.0864681714156</v>
      </c>
      <c r="H85" s="95">
        <f t="shared" si="11"/>
        <v>139.71215477562356</v>
      </c>
      <c r="J85" s="16" t="s">
        <v>0</v>
      </c>
      <c r="K85" s="16" t="s">
        <v>0</v>
      </c>
      <c r="N85" s="10">
        <f t="shared" si="14"/>
        <v>2</v>
      </c>
      <c r="O85" s="86" t="s">
        <v>125</v>
      </c>
      <c r="P85" s="45">
        <v>49.5</v>
      </c>
      <c r="Q85" s="114">
        <f>+'GENERADORAS EN LINEA'!C13</f>
        <v>17.510000000000002</v>
      </c>
      <c r="R85" s="1"/>
      <c r="S85" s="362"/>
      <c r="T85" s="363"/>
      <c r="U85" s="124"/>
    </row>
    <row r="86" spans="1:23" ht="15" customHeight="1" x14ac:dyDescent="0.2">
      <c r="A86" s="16" t="s">
        <v>274</v>
      </c>
      <c r="B86" s="10">
        <f t="shared" si="2"/>
        <v>38</v>
      </c>
      <c r="C86" s="224" t="s">
        <v>25</v>
      </c>
      <c r="D86" s="7" t="str">
        <f>VLOOKUP(A86,'GENERADORAS EN LINEA'!$J$63:$L$165,3,0)</f>
        <v>Fuel Oil #2,6</v>
      </c>
      <c r="E86" s="226">
        <v>0</v>
      </c>
      <c r="F86" s="14">
        <f t="shared" si="9"/>
        <v>2692.1000000000004</v>
      </c>
      <c r="G86" s="152">
        <v>8041.4349051679046</v>
      </c>
      <c r="H86" s="95">
        <f t="shared" si="11"/>
        <v>141.26417493197877</v>
      </c>
      <c r="K86" s="16" t="s">
        <v>0</v>
      </c>
      <c r="N86" s="10">
        <f t="shared" si="14"/>
        <v>3</v>
      </c>
      <c r="O86" s="86" t="s">
        <v>126</v>
      </c>
      <c r="P86" s="45">
        <v>48</v>
      </c>
      <c r="Q86" s="115">
        <f>+'GENERADORAS EN LINEA'!C14</f>
        <v>16.93</v>
      </c>
      <c r="R86" s="1"/>
      <c r="S86" s="362"/>
      <c r="T86" s="363"/>
      <c r="U86" s="124"/>
    </row>
    <row r="87" spans="1:23" ht="15" customHeight="1" x14ac:dyDescent="0.2">
      <c r="A87" s="16" t="s">
        <v>290</v>
      </c>
      <c r="B87" s="10">
        <f t="shared" si="2"/>
        <v>39</v>
      </c>
      <c r="C87" s="224" t="s">
        <v>291</v>
      </c>
      <c r="D87" s="7" t="str">
        <f>VLOOKUP(A87,'GENERADORAS EN LINEA'!$J$63:$L$165,3,0)</f>
        <v>Fuel Oil #2</v>
      </c>
      <c r="E87" s="226">
        <v>0</v>
      </c>
      <c r="F87" s="14">
        <f t="shared" si="9"/>
        <v>2692.1000000000004</v>
      </c>
      <c r="G87" s="152">
        <v>8124.2099618015964</v>
      </c>
      <c r="H87" s="95">
        <f t="shared" si="11"/>
        <v>142.71828731592552</v>
      </c>
      <c r="J87" s="16" t="s">
        <v>0</v>
      </c>
      <c r="K87" s="16" t="s">
        <v>0</v>
      </c>
      <c r="N87" s="10">
        <f t="shared" si="14"/>
        <v>4</v>
      </c>
      <c r="O87" s="48" t="s">
        <v>127</v>
      </c>
      <c r="P87" s="45">
        <v>27.8</v>
      </c>
      <c r="Q87" s="115">
        <f>+'GENERADORAS EN LINEA'!C46</f>
        <v>17.32</v>
      </c>
      <c r="R87" s="1"/>
      <c r="S87" s="362"/>
      <c r="T87" s="363"/>
      <c r="U87" s="141"/>
    </row>
    <row r="88" spans="1:23" ht="15" customHeight="1" x14ac:dyDescent="0.2">
      <c r="A88" s="16" t="s">
        <v>309</v>
      </c>
      <c r="B88" s="10">
        <f t="shared" si="2"/>
        <v>40</v>
      </c>
      <c r="C88" s="165" t="s">
        <v>147</v>
      </c>
      <c r="D88" s="7" t="str">
        <f>VLOOKUP(A88,'GENERADORAS EN LINEA'!$J$63:$L$165,3,0)</f>
        <v>Gas Natural</v>
      </c>
      <c r="E88" s="226">
        <v>0</v>
      </c>
      <c r="F88" s="14">
        <f t="shared" si="9"/>
        <v>2692.1000000000004</v>
      </c>
      <c r="G88" s="152">
        <v>8175.9844959647271</v>
      </c>
      <c r="H88" s="95">
        <f t="shared" si="11"/>
        <v>143.62781241154519</v>
      </c>
      <c r="J88" s="16" t="s">
        <v>0</v>
      </c>
      <c r="K88" s="16" t="s">
        <v>0</v>
      </c>
      <c r="N88" s="10">
        <f t="shared" si="14"/>
        <v>5</v>
      </c>
      <c r="O88" s="48" t="s">
        <v>141</v>
      </c>
      <c r="P88" s="45">
        <v>30</v>
      </c>
      <c r="Q88" s="115">
        <f>+'GENERADORAS EN LINEA'!C45</f>
        <v>0</v>
      </c>
      <c r="R88" s="1"/>
      <c r="S88" s="362"/>
      <c r="T88" s="363"/>
      <c r="U88" s="189"/>
    </row>
    <row r="89" spans="1:23" ht="15" customHeight="1" x14ac:dyDescent="0.2">
      <c r="A89" s="16" t="s">
        <v>302</v>
      </c>
      <c r="B89" s="10">
        <f t="shared" si="2"/>
        <v>41</v>
      </c>
      <c r="C89" s="165" t="s">
        <v>29</v>
      </c>
      <c r="D89" s="7" t="str">
        <f>VLOOKUP(A89,'GENERADORAS EN LINEA'!$J$63:$L$165,3,0)</f>
        <v>Fuel Oil #6</v>
      </c>
      <c r="E89" s="226">
        <v>15</v>
      </c>
      <c r="F89" s="14">
        <f t="shared" si="9"/>
        <v>2707.1000000000004</v>
      </c>
      <c r="G89" s="152">
        <v>8217.154233637104</v>
      </c>
      <c r="H89" s="95">
        <f t="shared" si="11"/>
        <v>144.35104266746839</v>
      </c>
      <c r="J89" s="16" t="s">
        <v>0</v>
      </c>
      <c r="K89" s="16" t="s">
        <v>0</v>
      </c>
      <c r="N89" s="10">
        <f t="shared" si="14"/>
        <v>6</v>
      </c>
      <c r="O89" s="48" t="s">
        <v>128</v>
      </c>
      <c r="P89" s="45">
        <v>57</v>
      </c>
      <c r="Q89" s="115">
        <f>+'GENERADORAS EN LINEA'!C47</f>
        <v>0</v>
      </c>
      <c r="R89" s="1"/>
      <c r="S89" s="362"/>
      <c r="T89" s="363"/>
      <c r="U89" s="142"/>
    </row>
    <row r="90" spans="1:23" ht="15" customHeight="1" x14ac:dyDescent="0.2">
      <c r="A90" s="16" t="s">
        <v>284</v>
      </c>
      <c r="B90" s="10">
        <f t="shared" si="2"/>
        <v>42</v>
      </c>
      <c r="C90" s="165" t="s">
        <v>285</v>
      </c>
      <c r="D90" s="7" t="str">
        <f>VLOOKUP(A90,'GENERADORAS EN LINEA'!$J$63:$L$165,3,0)</f>
        <v>Fuel Oil #2</v>
      </c>
      <c r="E90" s="226">
        <v>0</v>
      </c>
      <c r="F90" s="14">
        <f t="shared" si="9"/>
        <v>2707.1000000000004</v>
      </c>
      <c r="G90" s="152">
        <v>8579.5618785820207</v>
      </c>
      <c r="H90" s="95">
        <f t="shared" si="11"/>
        <v>150.71747074354272</v>
      </c>
      <c r="J90" s="16" t="s">
        <v>0</v>
      </c>
      <c r="L90" s="16" t="s">
        <v>0</v>
      </c>
      <c r="N90" s="10">
        <f t="shared" si="14"/>
        <v>7</v>
      </c>
      <c r="O90" s="48" t="s">
        <v>129</v>
      </c>
      <c r="P90" s="45">
        <v>50</v>
      </c>
      <c r="Q90" s="115">
        <f>+'GENERADORAS EN LINEA'!C48</f>
        <v>25.7</v>
      </c>
      <c r="R90" s="1"/>
      <c r="S90" s="362"/>
      <c r="T90" s="363"/>
      <c r="U90" s="173"/>
    </row>
    <row r="91" spans="1:23" ht="15" customHeight="1" x14ac:dyDescent="0.2">
      <c r="A91" s="16" t="s">
        <v>275</v>
      </c>
      <c r="B91" s="10">
        <f t="shared" si="2"/>
        <v>43</v>
      </c>
      <c r="C91" s="165" t="s">
        <v>158</v>
      </c>
      <c r="D91" s="7" t="str">
        <f>VLOOKUP(A91,'GENERADORAS EN LINEA'!$J$63:$L$165,3,0)</f>
        <v>Fuel Oil #2</v>
      </c>
      <c r="E91" s="226">
        <v>0</v>
      </c>
      <c r="F91" s="14">
        <f t="shared" si="9"/>
        <v>2707.1000000000004</v>
      </c>
      <c r="G91" s="152">
        <v>9668.007067572029</v>
      </c>
      <c r="H91" s="95">
        <f t="shared" si="11"/>
        <v>169.83822635427845</v>
      </c>
      <c r="J91" s="16" t="s">
        <v>0</v>
      </c>
      <c r="N91" s="10">
        <f t="shared" si="14"/>
        <v>8</v>
      </c>
      <c r="O91" s="48" t="s">
        <v>131</v>
      </c>
      <c r="P91" s="45">
        <v>50</v>
      </c>
      <c r="Q91" s="115">
        <f>+'GENERADORAS EN LINEA'!C49</f>
        <v>23.39</v>
      </c>
      <c r="R91" s="1"/>
      <c r="S91" s="362"/>
      <c r="T91" s="363"/>
      <c r="U91" s="173"/>
    </row>
    <row r="92" spans="1:23" ht="15" customHeight="1" x14ac:dyDescent="0.2">
      <c r="A92" s="16" t="s">
        <v>287</v>
      </c>
      <c r="B92" s="10">
        <f t="shared" si="2"/>
        <v>44</v>
      </c>
      <c r="C92" s="165" t="s">
        <v>288</v>
      </c>
      <c r="D92" s="7" t="str">
        <f>VLOOKUP(A92,'GENERADORAS EN LINEA'!$J$63:$L$165,3,0)</f>
        <v>Fuel Oil #2</v>
      </c>
      <c r="E92" s="226">
        <v>0</v>
      </c>
      <c r="F92" s="14">
        <f t="shared" si="9"/>
        <v>2707.1000000000004</v>
      </c>
      <c r="G92" s="152">
        <v>10381.798524784745</v>
      </c>
      <c r="H92" s="95">
        <f t="shared" si="11"/>
        <v>182.37742644303967</v>
      </c>
      <c r="J92" s="16" t="s">
        <v>0</v>
      </c>
      <c r="N92" s="10">
        <f t="shared" si="14"/>
        <v>9</v>
      </c>
      <c r="O92" s="48" t="s">
        <v>130</v>
      </c>
      <c r="P92" s="45">
        <v>34</v>
      </c>
      <c r="Q92" s="115">
        <f>+'GENERADORAS EN LINEA'!C50</f>
        <v>30.33</v>
      </c>
      <c r="R92" s="1"/>
      <c r="S92" s="362"/>
      <c r="T92" s="363"/>
      <c r="U92" s="173"/>
    </row>
    <row r="93" spans="1:23" ht="15" customHeight="1" x14ac:dyDescent="0.2">
      <c r="A93" s="16" t="s">
        <v>176</v>
      </c>
      <c r="B93" s="10">
        <f t="shared" si="2"/>
        <v>45</v>
      </c>
      <c r="C93" s="165" t="s">
        <v>87</v>
      </c>
      <c r="D93" s="7" t="str">
        <f>VLOOKUP(A93,'GENERADORAS EN LINEA'!$J$63:$L$165,3,0)</f>
        <v>Fuel Oil # 2</v>
      </c>
      <c r="E93" s="226">
        <v>85</v>
      </c>
      <c r="F93" s="14">
        <f t="shared" si="9"/>
        <v>2792.1000000000004</v>
      </c>
      <c r="G93" s="152">
        <v>12623.387637802713</v>
      </c>
      <c r="H93" s="95">
        <f t="shared" si="11"/>
        <v>221.75550265969687</v>
      </c>
      <c r="I93" s="16" t="s">
        <v>0</v>
      </c>
      <c r="J93" s="16" t="s">
        <v>0</v>
      </c>
      <c r="N93" s="10">
        <f t="shared" si="14"/>
        <v>10</v>
      </c>
      <c r="O93" s="48" t="s">
        <v>132</v>
      </c>
      <c r="P93" s="45">
        <v>50</v>
      </c>
      <c r="Q93" s="115">
        <f>+'GENERADORAS EN LINEA'!C52</f>
        <v>36.15</v>
      </c>
      <c r="R93" s="1"/>
      <c r="S93" s="362"/>
      <c r="T93" s="363"/>
      <c r="U93" s="133"/>
    </row>
    <row r="94" spans="1:23" ht="15" customHeight="1" x14ac:dyDescent="0.2">
      <c r="A94" s="16" t="s">
        <v>188</v>
      </c>
      <c r="B94" s="10">
        <f t="shared" si="2"/>
        <v>46</v>
      </c>
      <c r="C94" s="172" t="s">
        <v>189</v>
      </c>
      <c r="D94" s="7" t="str">
        <f>VLOOKUP(A94,'GENERADORAS EN LINEA'!$J$63:$L$165,3,0)</f>
        <v>Fuel Oil # 2</v>
      </c>
      <c r="E94" s="190">
        <v>0</v>
      </c>
      <c r="F94" s="14">
        <f t="shared" si="9"/>
        <v>2792.1000000000004</v>
      </c>
      <c r="G94" s="152">
        <v>14248.119515958164</v>
      </c>
      <c r="H94" s="95">
        <f t="shared" si="11"/>
        <v>250.29722574270204</v>
      </c>
      <c r="J94" s="16" t="s">
        <v>0</v>
      </c>
      <c r="K94" s="16" t="s">
        <v>105</v>
      </c>
      <c r="L94" s="16" t="s">
        <v>0</v>
      </c>
      <c r="N94" s="10">
        <f t="shared" si="14"/>
        <v>11</v>
      </c>
      <c r="O94" s="48" t="s">
        <v>133</v>
      </c>
      <c r="P94" s="45">
        <v>50</v>
      </c>
      <c r="Q94" s="115">
        <f>+'GENERADORAS EN LINEA'!C51</f>
        <v>0</v>
      </c>
      <c r="R94" s="1"/>
      <c r="S94" s="362"/>
      <c r="T94" s="363"/>
      <c r="U94" s="124"/>
    </row>
    <row r="95" spans="1:23" ht="15" customHeight="1" thickBot="1" x14ac:dyDescent="0.25">
      <c r="A95" s="16" t="s">
        <v>174</v>
      </c>
      <c r="B95" s="10">
        <f t="shared" si="2"/>
        <v>47</v>
      </c>
      <c r="C95" s="172" t="s">
        <v>86</v>
      </c>
      <c r="D95" s="7" t="str">
        <f>VLOOKUP(A95,'GENERADORAS EN LINEA'!$J$63:$L$165,3,0)</f>
        <v>Fuel Oil #6</v>
      </c>
      <c r="E95" s="226">
        <v>0</v>
      </c>
      <c r="F95" s="14">
        <f t="shared" si="9"/>
        <v>2792.1000000000004</v>
      </c>
      <c r="G95" s="152">
        <v>14252.240917800855</v>
      </c>
      <c r="H95" s="95">
        <f t="shared" si="11"/>
        <v>250.36962655645439</v>
      </c>
      <c r="J95" s="16" t="s">
        <v>0</v>
      </c>
      <c r="K95" s="16" t="s">
        <v>0</v>
      </c>
      <c r="N95" s="10">
        <f t="shared" si="14"/>
        <v>12</v>
      </c>
      <c r="O95" s="48" t="s">
        <v>134</v>
      </c>
      <c r="P95" s="45">
        <v>25</v>
      </c>
      <c r="Q95" s="115">
        <f>+'GENERADORAS EN LINEA'!C53</f>
        <v>0</v>
      </c>
      <c r="R95" s="1"/>
      <c r="S95" s="364"/>
      <c r="T95" s="365"/>
      <c r="U95" s="124"/>
    </row>
    <row r="96" spans="1:23" ht="15" customHeight="1" x14ac:dyDescent="0.2">
      <c r="B96" s="10"/>
      <c r="C96" s="55"/>
      <c r="D96" s="55"/>
      <c r="E96" s="55"/>
      <c r="F96" s="55"/>
      <c r="G96" s="55"/>
      <c r="H96" s="55"/>
      <c r="N96" s="10">
        <f t="shared" si="14"/>
        <v>13</v>
      </c>
      <c r="O96" s="48" t="s">
        <v>364</v>
      </c>
      <c r="P96" s="221">
        <v>50</v>
      </c>
      <c r="Q96" s="115">
        <f>+'GENERADORAS EN LINEA'!C54</f>
        <v>0</v>
      </c>
      <c r="R96" s="1"/>
      <c r="S96" s="171"/>
      <c r="T96" s="171"/>
      <c r="U96" s="171"/>
    </row>
    <row r="97" spans="2:19" ht="15.75" x14ac:dyDescent="0.2">
      <c r="B97" s="37"/>
      <c r="C97" s="120" t="s">
        <v>71</v>
      </c>
      <c r="D97" s="227">
        <v>167.43</v>
      </c>
      <c r="E97" s="38">
        <v>0</v>
      </c>
      <c r="F97" s="39"/>
      <c r="G97" s="39"/>
      <c r="H97" s="40"/>
      <c r="J97" s="16" t="s">
        <v>0</v>
      </c>
      <c r="K97" s="16" t="s">
        <v>0</v>
      </c>
      <c r="N97" s="10">
        <f t="shared" si="14"/>
        <v>14</v>
      </c>
      <c r="O97" s="48" t="s">
        <v>369</v>
      </c>
      <c r="P97" s="221">
        <v>120</v>
      </c>
      <c r="Q97" s="115">
        <f>+'GENERADORAS EN LINEA'!C15</f>
        <v>0</v>
      </c>
    </row>
    <row r="98" spans="2:19" x14ac:dyDescent="0.2">
      <c r="J98" s="16" t="s">
        <v>0</v>
      </c>
      <c r="K98" s="16" t="s">
        <v>0</v>
      </c>
      <c r="L98" s="16" t="s">
        <v>0</v>
      </c>
      <c r="N98" s="84"/>
      <c r="O98" s="87" t="s">
        <v>119</v>
      </c>
      <c r="P98" s="85">
        <f>SUM(P84:P97)</f>
        <v>726.6</v>
      </c>
      <c r="Q98" s="43">
        <f>+SUM(Q84:Q97)</f>
        <v>187.51000000000002</v>
      </c>
      <c r="R98" s="16" t="s">
        <v>0</v>
      </c>
    </row>
    <row r="99" spans="2:19" x14ac:dyDescent="0.2">
      <c r="C99" s="16" t="s">
        <v>0</v>
      </c>
      <c r="F99" s="107"/>
      <c r="G99" s="119"/>
      <c r="I99" s="16" t="s">
        <v>0</v>
      </c>
      <c r="J99" s="16" t="s">
        <v>0</v>
      </c>
      <c r="K99" s="16" t="s">
        <v>0</v>
      </c>
      <c r="L99" s="16" t="s">
        <v>0</v>
      </c>
      <c r="N99" s="10">
        <f t="shared" ref="N99" si="15">+N98+1</f>
        <v>1</v>
      </c>
      <c r="O99" s="48" t="s">
        <v>122</v>
      </c>
      <c r="P99" s="45">
        <v>623.28</v>
      </c>
      <c r="Q99" s="115">
        <f>+'GENERADORAS EN LINEA'!C59</f>
        <v>275.00999999999993</v>
      </c>
      <c r="S99" s="16" t="s">
        <v>0</v>
      </c>
    </row>
    <row r="100" spans="2:19" x14ac:dyDescent="0.2">
      <c r="B100" s="4"/>
      <c r="G100" s="16" t="s">
        <v>0</v>
      </c>
      <c r="J100" s="16" t="s">
        <v>0</v>
      </c>
      <c r="K100" s="16" t="s">
        <v>0</v>
      </c>
      <c r="N100" s="42"/>
      <c r="O100" s="49" t="s">
        <v>57</v>
      </c>
      <c r="P100" s="41">
        <f>+P99+P98+P83</f>
        <v>4946.6499999999996</v>
      </c>
      <c r="Q100" s="185">
        <f>+Q99+Q98+Q83</f>
        <v>2666.11</v>
      </c>
    </row>
    <row r="101" spans="2:19" x14ac:dyDescent="0.2">
      <c r="C101" s="16" t="s">
        <v>0</v>
      </c>
      <c r="J101" s="16" t="s">
        <v>0</v>
      </c>
      <c r="K101" s="16" t="s">
        <v>0</v>
      </c>
    </row>
    <row r="102" spans="2:19" x14ac:dyDescent="0.2">
      <c r="O102" s="16" t="s">
        <v>0</v>
      </c>
      <c r="Q102" s="16" t="s">
        <v>0</v>
      </c>
    </row>
    <row r="103" spans="2:19" x14ac:dyDescent="0.2">
      <c r="H103" s="16" t="s">
        <v>0</v>
      </c>
      <c r="N103" s="16" t="s">
        <v>59</v>
      </c>
      <c r="O103" s="16" t="s">
        <v>0</v>
      </c>
    </row>
    <row r="104" spans="2:19" x14ac:dyDescent="0.2">
      <c r="E104" s="16" t="s">
        <v>0</v>
      </c>
    </row>
    <row r="105" spans="2:19" x14ac:dyDescent="0.2">
      <c r="F105" s="16" t="s">
        <v>0</v>
      </c>
      <c r="G105" s="16" t="s">
        <v>0</v>
      </c>
    </row>
    <row r="106" spans="2:19" x14ac:dyDescent="0.2">
      <c r="C106" s="16" t="s">
        <v>0</v>
      </c>
    </row>
    <row r="109" spans="2:19" x14ac:dyDescent="0.2">
      <c r="D109" s="356"/>
      <c r="E109" s="356"/>
      <c r="G109" s="16" t="s">
        <v>0</v>
      </c>
    </row>
    <row r="110" spans="2:19" x14ac:dyDescent="0.2">
      <c r="D110" s="356"/>
      <c r="E110" s="356"/>
      <c r="H110" s="16" t="s">
        <v>0</v>
      </c>
      <c r="P110" s="16" t="s">
        <v>0</v>
      </c>
    </row>
    <row r="111" spans="2:19" x14ac:dyDescent="0.2">
      <c r="D111" s="356"/>
      <c r="E111" s="356"/>
    </row>
    <row r="112" spans="2:19" x14ac:dyDescent="0.2">
      <c r="D112" s="356"/>
      <c r="E112" s="356"/>
    </row>
    <row r="155" spans="9:9" x14ac:dyDescent="0.2">
      <c r="I155" s="16" t="s">
        <v>0</v>
      </c>
    </row>
    <row r="162" spans="7:7" x14ac:dyDescent="0.2">
      <c r="G162" s="118">
        <v>6963.519473527499</v>
      </c>
    </row>
  </sheetData>
  <sheetProtection selectLockedCells="1"/>
  <mergeCells count="19">
    <mergeCell ref="D109:E112"/>
    <mergeCell ref="C17:I17"/>
    <mergeCell ref="V82:W82"/>
    <mergeCell ref="V83:W83"/>
    <mergeCell ref="V76:W76"/>
    <mergeCell ref="S48:T48"/>
    <mergeCell ref="S82:T82"/>
    <mergeCell ref="S83:T95"/>
    <mergeCell ref="S67:T69"/>
    <mergeCell ref="S70:T72"/>
    <mergeCell ref="B47:H47"/>
    <mergeCell ref="N5:AL5"/>
    <mergeCell ref="M47:S47"/>
    <mergeCell ref="S66:T66"/>
    <mergeCell ref="V81:W81"/>
    <mergeCell ref="S53:T53"/>
    <mergeCell ref="S73:T76"/>
    <mergeCell ref="S77:T81"/>
    <mergeCell ref="S59:T59"/>
  </mergeCells>
  <phoneticPr fontId="85" type="noConversion"/>
  <conditionalFormatting sqref="Q86:Q97">
    <cfRule type="cellIs" dxfId="207" priority="360" operator="equal">
      <formula>0</formula>
    </cfRule>
  </conditionalFormatting>
  <conditionalFormatting sqref="T54:T56 N83:O83 O84:O89 O93:O97 C97 C94:C95 O49:O82">
    <cfRule type="cellIs" dxfId="206" priority="355" stopIfTrue="1" operator="equal">
      <formula>"CESPM 1 TG"</formula>
    </cfRule>
    <cfRule type="cellIs" dxfId="205" priority="356" stopIfTrue="1" operator="equal">
      <formula>"CESPM 2 TG"</formula>
    </cfRule>
    <cfRule type="cellIs" dxfId="204" priority="357" stopIfTrue="1" operator="equal">
      <formula>"CESPM 3 TG"</formula>
    </cfRule>
  </conditionalFormatting>
  <conditionalFormatting sqref="T54:T56 Q84:Q85 N83:O83 O84:O89 O93:O97 C97 C94:C95 O49:O82">
    <cfRule type="cellIs" dxfId="203" priority="353" operator="equal">
      <formula>0</formula>
    </cfRule>
    <cfRule type="containsErrors" dxfId="202" priority="354">
      <formula>ISERROR(C49)</formula>
    </cfRule>
  </conditionalFormatting>
  <conditionalFormatting sqref="Q84:Q85">
    <cfRule type="expression" dxfId="201" priority="362" stopIfTrue="1">
      <formula>AND($R83&lt;#REF!,$R83&gt;0)</formula>
    </cfRule>
  </conditionalFormatting>
  <conditionalFormatting sqref="P55 P50:P53">
    <cfRule type="expression" dxfId="200" priority="363" stopIfTrue="1">
      <formula>AND($Q50&lt;#REF!,$Q50&gt;0)</formula>
    </cfRule>
  </conditionalFormatting>
  <conditionalFormatting sqref="P54 Q100 P56:P62 P93:P97 P64:P89">
    <cfRule type="expression" dxfId="199" priority="364" stopIfTrue="1">
      <formula>AND($Q54&lt;#REF!,$Q54&gt;0)</formula>
    </cfRule>
  </conditionalFormatting>
  <conditionalFormatting sqref="T50:T52">
    <cfRule type="cellIs" dxfId="198" priority="350" stopIfTrue="1" operator="equal">
      <formula>"CESPM 1 TG"</formula>
    </cfRule>
    <cfRule type="cellIs" dxfId="197" priority="351" stopIfTrue="1" operator="equal">
      <formula>"CESPM 2 TG"</formula>
    </cfRule>
    <cfRule type="cellIs" dxfId="196" priority="352" stopIfTrue="1" operator="equal">
      <formula>"CESPM 3 TG"</formula>
    </cfRule>
  </conditionalFormatting>
  <conditionalFormatting sqref="T50:T52">
    <cfRule type="cellIs" dxfId="195" priority="348" operator="equal">
      <formula>0</formula>
    </cfRule>
    <cfRule type="containsErrors" dxfId="194" priority="349">
      <formula>ISERROR(T50)</formula>
    </cfRule>
  </conditionalFormatting>
  <conditionalFormatting sqref="T57:T58">
    <cfRule type="cellIs" dxfId="193" priority="345" stopIfTrue="1" operator="equal">
      <formula>"CESPM 1 TG"</formula>
    </cfRule>
    <cfRule type="cellIs" dxfId="192" priority="346" stopIfTrue="1" operator="equal">
      <formula>"CESPM 2 TG"</formula>
    </cfRule>
    <cfRule type="cellIs" dxfId="191" priority="347" stopIfTrue="1" operator="equal">
      <formula>"CESPM 3 TG"</formula>
    </cfRule>
  </conditionalFormatting>
  <conditionalFormatting sqref="T57:T58">
    <cfRule type="cellIs" dxfId="190" priority="343" operator="equal">
      <formula>0</formula>
    </cfRule>
    <cfRule type="containsErrors" dxfId="189" priority="344">
      <formula>ISERROR(T57)</formula>
    </cfRule>
  </conditionalFormatting>
  <conditionalFormatting sqref="O100">
    <cfRule type="cellIs" dxfId="188" priority="339" stopIfTrue="1" operator="equal">
      <formula>"CESPM 1 TG"</formula>
    </cfRule>
    <cfRule type="cellIs" dxfId="187" priority="340" stopIfTrue="1" operator="equal">
      <formula>"CESPM 2 TG"</formula>
    </cfRule>
    <cfRule type="cellIs" dxfId="186" priority="341" stopIfTrue="1" operator="equal">
      <formula>"CESPM 3 TG"</formula>
    </cfRule>
  </conditionalFormatting>
  <conditionalFormatting sqref="O100">
    <cfRule type="cellIs" dxfId="185" priority="337" operator="equal">
      <formula>0</formula>
    </cfRule>
    <cfRule type="containsErrors" dxfId="184" priority="338">
      <formula>ISERROR(O100)</formula>
    </cfRule>
  </conditionalFormatting>
  <conditionalFormatting sqref="P99:P100">
    <cfRule type="expression" dxfId="183" priority="342" stopIfTrue="1">
      <formula>AND($Q99&lt;#REF!,$Q99&gt;0)</formula>
    </cfRule>
  </conditionalFormatting>
  <conditionalFormatting sqref="P49">
    <cfRule type="expression" dxfId="182" priority="365" stopIfTrue="1">
      <formula>AND($Q49&lt;#REF!,$Q49&gt;0)</formula>
    </cfRule>
  </conditionalFormatting>
  <conditionalFormatting sqref="O99">
    <cfRule type="cellIs" dxfId="181" priority="329" stopIfTrue="1" operator="equal">
      <formula>"CESPM 1 TG"</formula>
    </cfRule>
    <cfRule type="cellIs" dxfId="180" priority="330" stopIfTrue="1" operator="equal">
      <formula>"CESPM 2 TG"</formula>
    </cfRule>
    <cfRule type="cellIs" dxfId="179" priority="331" stopIfTrue="1" operator="equal">
      <formula>"CESPM 3 TG"</formula>
    </cfRule>
  </conditionalFormatting>
  <conditionalFormatting sqref="O99">
    <cfRule type="cellIs" dxfId="178" priority="327" operator="equal">
      <formula>0</formula>
    </cfRule>
    <cfRule type="containsErrors" dxfId="177" priority="328">
      <formula>ISERROR(O99)</formula>
    </cfRule>
  </conditionalFormatting>
  <conditionalFormatting sqref="Q99">
    <cfRule type="cellIs" dxfId="176" priority="326" operator="equal">
      <formula>0</formula>
    </cfRule>
  </conditionalFormatting>
  <conditionalFormatting sqref="Q83">
    <cfRule type="cellIs" dxfId="175" priority="325" operator="equal">
      <formula>0</formula>
    </cfRule>
  </conditionalFormatting>
  <conditionalFormatting sqref="F97:G97 F49:F95">
    <cfRule type="cellIs" dxfId="174" priority="321" stopIfTrue="1" operator="equal">
      <formula>19</formula>
    </cfRule>
  </conditionalFormatting>
  <conditionalFormatting sqref="E97">
    <cfRule type="cellIs" dxfId="173" priority="320" operator="equal">
      <formula>0</formula>
    </cfRule>
  </conditionalFormatting>
  <conditionalFormatting sqref="D97 D49:D95">
    <cfRule type="expression" dxfId="172" priority="545" stopIfTrue="1">
      <formula>AND($D49&lt;$F49,$D49&gt;0)</formula>
    </cfRule>
  </conditionalFormatting>
  <conditionalFormatting sqref="P63">
    <cfRule type="expression" dxfId="171" priority="547" stopIfTrue="1">
      <formula>AND(#REF!&lt;#REF!,#REF!&gt;0)</formula>
    </cfRule>
  </conditionalFormatting>
  <conditionalFormatting sqref="G49:G94">
    <cfRule type="expression" dxfId="170" priority="277">
      <formula>G49&gt;G50</formula>
    </cfRule>
  </conditionalFormatting>
  <conditionalFormatting sqref="G99">
    <cfRule type="expression" dxfId="169" priority="552">
      <formula>G99&gt;#REF!</formula>
    </cfRule>
  </conditionalFormatting>
  <conditionalFormatting sqref="G162">
    <cfRule type="expression" dxfId="168" priority="258">
      <formula>G162&gt;G169</formula>
    </cfRule>
  </conditionalFormatting>
  <conditionalFormatting sqref="X65:X66">
    <cfRule type="expression" dxfId="167" priority="236" stopIfTrue="1">
      <formula>AND($Q65&lt;#REF!,$Q65&gt;0)</formula>
    </cfRule>
  </conditionalFormatting>
  <conditionalFormatting sqref="W65:W66">
    <cfRule type="expression" dxfId="166" priority="237" stopIfTrue="1">
      <formula>AND($Q65&lt;#REF!,$Q65&gt;0)</formula>
    </cfRule>
  </conditionalFormatting>
  <conditionalFormatting sqref="Y54">
    <cfRule type="cellIs" dxfId="165" priority="235" operator="equal">
      <formula>0</formula>
    </cfRule>
  </conditionalFormatting>
  <conditionalFormatting sqref="L61:L62">
    <cfRule type="expression" dxfId="164" priority="234" stopIfTrue="1">
      <formula>AND($Q61&lt;#REF!,$Q61&gt;0)</formula>
    </cfRule>
  </conditionalFormatting>
  <conditionalFormatting sqref="N98:O98">
    <cfRule type="cellIs" dxfId="163" priority="230" stopIfTrue="1" operator="equal">
      <formula>"CESPM 1 TG"</formula>
    </cfRule>
    <cfRule type="cellIs" dxfId="162" priority="231" stopIfTrue="1" operator="equal">
      <formula>"CESPM 2 TG"</formula>
    </cfRule>
    <cfRule type="cellIs" dxfId="161" priority="232" stopIfTrue="1" operator="equal">
      <formula>"CESPM 3 TG"</formula>
    </cfRule>
  </conditionalFormatting>
  <conditionalFormatting sqref="N98:O98">
    <cfRule type="cellIs" dxfId="160" priority="228" operator="equal">
      <formula>0</formula>
    </cfRule>
    <cfRule type="containsErrors" dxfId="159" priority="229">
      <formula>ISERROR(N98)</formula>
    </cfRule>
  </conditionalFormatting>
  <conditionalFormatting sqref="P98">
    <cfRule type="expression" dxfId="158" priority="233" stopIfTrue="1">
      <formula>AND($Q98&lt;#REF!,$Q98&gt;0)</formula>
    </cfRule>
  </conditionalFormatting>
  <conditionalFormatting sqref="Q98">
    <cfRule type="cellIs" dxfId="157" priority="227" operator="equal">
      <formula>0</formula>
    </cfRule>
  </conditionalFormatting>
  <conditionalFormatting sqref="O90:O92">
    <cfRule type="cellIs" dxfId="156" priority="222" stopIfTrue="1" operator="equal">
      <formula>"CESPM 1 TG"</formula>
    </cfRule>
    <cfRule type="cellIs" dxfId="155" priority="223" stopIfTrue="1" operator="equal">
      <formula>"CESPM 2 TG"</formula>
    </cfRule>
    <cfRule type="cellIs" dxfId="154" priority="224" stopIfTrue="1" operator="equal">
      <formula>"CESPM 3 TG"</formula>
    </cfRule>
  </conditionalFormatting>
  <conditionalFormatting sqref="O90:O92">
    <cfRule type="cellIs" dxfId="153" priority="220" operator="equal">
      <formula>0</formula>
    </cfRule>
    <cfRule type="containsErrors" dxfId="152" priority="221">
      <formula>ISERROR(O90)</formula>
    </cfRule>
  </conditionalFormatting>
  <conditionalFormatting sqref="P90:P92">
    <cfRule type="expression" dxfId="151" priority="226" stopIfTrue="1">
      <formula>AND($Q90&lt;#REF!,$Q90&gt;0)</formula>
    </cfRule>
  </conditionalFormatting>
  <conditionalFormatting sqref="C49:C87">
    <cfRule type="expression" dxfId="150" priority="206">
      <formula>$C49="G3AANDRE"</formula>
    </cfRule>
    <cfRule type="expression" dxfId="149" priority="207">
      <formula>$C49="G3Q1BSPE"</formula>
    </cfRule>
    <cfRule type="expression" dxfId="148" priority="208">
      <formula>$C49="G3QUISQ1"</formula>
    </cfRule>
    <cfRule type="expression" dxfId="147" priority="209">
      <formula>$C49="G3EM2CFO"</formula>
    </cfRule>
    <cfRule type="expression" dxfId="146" priority="210">
      <formula>$C49="G3EM2CGN"</formula>
    </cfRule>
    <cfRule type="cellIs" dxfId="145" priority="211" operator="equal">
      <formula>0</formula>
    </cfRule>
  </conditionalFormatting>
  <conditionalFormatting sqref="C49:C87">
    <cfRule type="expression" dxfId="144" priority="205">
      <formula>$C49="G3LVEGA"</formula>
    </cfRule>
  </conditionalFormatting>
  <conditionalFormatting sqref="E49:E79">
    <cfRule type="expression" dxfId="143" priority="190">
      <formula>$C49="G3QUI1FO"</formula>
    </cfRule>
    <cfRule type="expression" dxfId="142" priority="191">
      <formula>$C49="G3EM2CFO"</formula>
    </cfRule>
    <cfRule type="expression" dxfId="141" priority="192">
      <formula>$C49="G3EM2CGN"</formula>
    </cfRule>
    <cfRule type="cellIs" dxfId="140" priority="193" operator="equal">
      <formula>0</formula>
    </cfRule>
  </conditionalFormatting>
  <conditionalFormatting sqref="AU54">
    <cfRule type="cellIs" dxfId="139" priority="183" stopIfTrue="1" operator="equal">
      <formula>"CESPM 1 TG"</formula>
    </cfRule>
    <cfRule type="cellIs" dxfId="138" priority="184" stopIfTrue="1" operator="equal">
      <formula>"CESPM 2 TG"</formula>
    </cfRule>
    <cfRule type="cellIs" dxfId="137" priority="185" stopIfTrue="1" operator="equal">
      <formula>"CESPM 3 TG"</formula>
    </cfRule>
  </conditionalFormatting>
  <conditionalFormatting sqref="AU54">
    <cfRule type="cellIs" dxfId="136" priority="181" operator="equal">
      <formula>0</formula>
    </cfRule>
    <cfRule type="containsErrors" dxfId="135" priority="182">
      <formula>ISERROR(AU54)</formula>
    </cfRule>
  </conditionalFormatting>
  <conditionalFormatting sqref="AV54">
    <cfRule type="cellIs" dxfId="134" priority="178" stopIfTrue="1" operator="equal">
      <formula>"CESPM 1 TG"</formula>
    </cfRule>
    <cfRule type="cellIs" dxfId="133" priority="179" stopIfTrue="1" operator="equal">
      <formula>"CESPM 2 TG"</formula>
    </cfRule>
    <cfRule type="cellIs" dxfId="132" priority="180" stopIfTrue="1" operator="equal">
      <formula>"CESPM 3 TG"</formula>
    </cfRule>
  </conditionalFormatting>
  <conditionalFormatting sqref="AV54">
    <cfRule type="cellIs" dxfId="131" priority="176" operator="equal">
      <formula>0</formula>
    </cfRule>
    <cfRule type="containsErrors" dxfId="130" priority="177">
      <formula>ISERROR(AV54)</formula>
    </cfRule>
  </conditionalFormatting>
  <conditionalFormatting sqref="AW54">
    <cfRule type="cellIs" dxfId="129" priority="173" stopIfTrue="1" operator="equal">
      <formula>"CESPM 1 TG"</formula>
    </cfRule>
    <cfRule type="cellIs" dxfId="128" priority="174" stopIfTrue="1" operator="equal">
      <formula>"CESPM 2 TG"</formula>
    </cfRule>
    <cfRule type="cellIs" dxfId="127" priority="175" stopIfTrue="1" operator="equal">
      <formula>"CESPM 3 TG"</formula>
    </cfRule>
  </conditionalFormatting>
  <conditionalFormatting sqref="AW54">
    <cfRule type="cellIs" dxfId="126" priority="171" operator="equal">
      <formula>0</formula>
    </cfRule>
    <cfRule type="containsErrors" dxfId="125" priority="172">
      <formula>ISERROR(AW54)</formula>
    </cfRule>
  </conditionalFormatting>
  <conditionalFormatting sqref="AX54">
    <cfRule type="cellIs" dxfId="124" priority="168" stopIfTrue="1" operator="equal">
      <formula>"CESPM 1 TG"</formula>
    </cfRule>
    <cfRule type="cellIs" dxfId="123" priority="169" stopIfTrue="1" operator="equal">
      <formula>"CESPM 2 TG"</formula>
    </cfRule>
    <cfRule type="cellIs" dxfId="122" priority="170" stopIfTrue="1" operator="equal">
      <formula>"CESPM 3 TG"</formula>
    </cfRule>
  </conditionalFormatting>
  <conditionalFormatting sqref="AX54">
    <cfRule type="cellIs" dxfId="121" priority="166" operator="equal">
      <formula>0</formula>
    </cfRule>
    <cfRule type="containsErrors" dxfId="120" priority="167">
      <formula>ISERROR(AX54)</formula>
    </cfRule>
  </conditionalFormatting>
  <conditionalFormatting sqref="AY54">
    <cfRule type="cellIs" dxfId="119" priority="163" stopIfTrue="1" operator="equal">
      <formula>"CESPM 1 TG"</formula>
    </cfRule>
    <cfRule type="cellIs" dxfId="118" priority="164" stopIfTrue="1" operator="equal">
      <formula>"CESPM 2 TG"</formula>
    </cfRule>
    <cfRule type="cellIs" dxfId="117" priority="165" stopIfTrue="1" operator="equal">
      <formula>"CESPM 3 TG"</formula>
    </cfRule>
  </conditionalFormatting>
  <conditionalFormatting sqref="AY54">
    <cfRule type="cellIs" dxfId="116" priority="161" operator="equal">
      <formula>0</formula>
    </cfRule>
    <cfRule type="containsErrors" dxfId="115" priority="162">
      <formula>ISERROR(AY54)</formula>
    </cfRule>
  </conditionalFormatting>
  <conditionalFormatting sqref="AB54">
    <cfRule type="cellIs" dxfId="114" priority="158" stopIfTrue="1" operator="equal">
      <formula>"CESPM 1 TG"</formula>
    </cfRule>
    <cfRule type="cellIs" dxfId="113" priority="159" stopIfTrue="1" operator="equal">
      <formula>"CESPM 2 TG"</formula>
    </cfRule>
    <cfRule type="cellIs" dxfId="112" priority="160" stopIfTrue="1" operator="equal">
      <formula>"CESPM 3 TG"</formula>
    </cfRule>
  </conditionalFormatting>
  <conditionalFormatting sqref="AB54">
    <cfRule type="cellIs" dxfId="111" priority="156" operator="equal">
      <formula>0</formula>
    </cfRule>
    <cfRule type="containsErrors" dxfId="110" priority="157">
      <formula>ISERROR(AB54)</formula>
    </cfRule>
  </conditionalFormatting>
  <conditionalFormatting sqref="AC54">
    <cfRule type="cellIs" dxfId="109" priority="108" stopIfTrue="1" operator="equal">
      <formula>"CESPM 1 TG"</formula>
    </cfRule>
    <cfRule type="cellIs" dxfId="108" priority="109" stopIfTrue="1" operator="equal">
      <formula>"CESPM 2 TG"</formula>
    </cfRule>
    <cfRule type="cellIs" dxfId="107" priority="110" stopIfTrue="1" operator="equal">
      <formula>"CESPM 3 TG"</formula>
    </cfRule>
  </conditionalFormatting>
  <conditionalFormatting sqref="AC54">
    <cfRule type="cellIs" dxfId="106" priority="106" operator="equal">
      <formula>0</formula>
    </cfRule>
    <cfRule type="containsErrors" dxfId="105" priority="107">
      <formula>ISERROR(AC54)</formula>
    </cfRule>
  </conditionalFormatting>
  <conditionalFormatting sqref="AD54">
    <cfRule type="cellIs" dxfId="104" priority="103" stopIfTrue="1" operator="equal">
      <formula>"CESPM 1 TG"</formula>
    </cfRule>
    <cfRule type="cellIs" dxfId="103" priority="104" stopIfTrue="1" operator="equal">
      <formula>"CESPM 2 TG"</formula>
    </cfRule>
    <cfRule type="cellIs" dxfId="102" priority="105" stopIfTrue="1" operator="equal">
      <formula>"CESPM 3 TG"</formula>
    </cfRule>
  </conditionalFormatting>
  <conditionalFormatting sqref="AD54">
    <cfRule type="cellIs" dxfId="101" priority="101" operator="equal">
      <formula>0</formula>
    </cfRule>
    <cfRule type="containsErrors" dxfId="100" priority="102">
      <formula>ISERROR(AD54)</formula>
    </cfRule>
  </conditionalFormatting>
  <conditionalFormatting sqref="AE54">
    <cfRule type="cellIs" dxfId="99" priority="98" stopIfTrue="1" operator="equal">
      <formula>"CESPM 1 TG"</formula>
    </cfRule>
    <cfRule type="cellIs" dxfId="98" priority="99" stopIfTrue="1" operator="equal">
      <formula>"CESPM 2 TG"</formula>
    </cfRule>
    <cfRule type="cellIs" dxfId="97" priority="100" stopIfTrue="1" operator="equal">
      <formula>"CESPM 3 TG"</formula>
    </cfRule>
  </conditionalFormatting>
  <conditionalFormatting sqref="AE54">
    <cfRule type="cellIs" dxfId="96" priority="96" operator="equal">
      <formula>0</formula>
    </cfRule>
    <cfRule type="containsErrors" dxfId="95" priority="97">
      <formula>ISERROR(AE54)</formula>
    </cfRule>
  </conditionalFormatting>
  <conditionalFormatting sqref="AF54">
    <cfRule type="cellIs" dxfId="94" priority="93" stopIfTrue="1" operator="equal">
      <formula>"CESPM 1 TG"</formula>
    </cfRule>
    <cfRule type="cellIs" dxfId="93" priority="94" stopIfTrue="1" operator="equal">
      <formula>"CESPM 2 TG"</formula>
    </cfRule>
    <cfRule type="cellIs" dxfId="92" priority="95" stopIfTrue="1" operator="equal">
      <formula>"CESPM 3 TG"</formula>
    </cfRule>
  </conditionalFormatting>
  <conditionalFormatting sqref="AF54">
    <cfRule type="cellIs" dxfId="91" priority="91" operator="equal">
      <formula>0</formula>
    </cfRule>
    <cfRule type="containsErrors" dxfId="90" priority="92">
      <formula>ISERROR(AF54)</formula>
    </cfRule>
  </conditionalFormatting>
  <conditionalFormatting sqref="AG54">
    <cfRule type="cellIs" dxfId="89" priority="88" stopIfTrue="1" operator="equal">
      <formula>"CESPM 1 TG"</formula>
    </cfRule>
    <cfRule type="cellIs" dxfId="88" priority="89" stopIfTrue="1" operator="equal">
      <formula>"CESPM 2 TG"</formula>
    </cfRule>
    <cfRule type="cellIs" dxfId="87" priority="90" stopIfTrue="1" operator="equal">
      <formula>"CESPM 3 TG"</formula>
    </cfRule>
  </conditionalFormatting>
  <conditionalFormatting sqref="AG54">
    <cfRule type="cellIs" dxfId="86" priority="86" operator="equal">
      <formula>0</formula>
    </cfRule>
    <cfRule type="containsErrors" dxfId="85" priority="87">
      <formula>ISERROR(AG54)</formula>
    </cfRule>
  </conditionalFormatting>
  <conditionalFormatting sqref="AH54">
    <cfRule type="cellIs" dxfId="84" priority="83" stopIfTrue="1" operator="equal">
      <formula>"CESPM 1 TG"</formula>
    </cfRule>
    <cfRule type="cellIs" dxfId="83" priority="84" stopIfTrue="1" operator="equal">
      <formula>"CESPM 2 TG"</formula>
    </cfRule>
    <cfRule type="cellIs" dxfId="82" priority="85" stopIfTrue="1" operator="equal">
      <formula>"CESPM 3 TG"</formula>
    </cfRule>
  </conditionalFormatting>
  <conditionalFormatting sqref="AH54">
    <cfRule type="cellIs" dxfId="81" priority="81" operator="equal">
      <formula>0</formula>
    </cfRule>
    <cfRule type="containsErrors" dxfId="80" priority="82">
      <formula>ISERROR(AH54)</formula>
    </cfRule>
  </conditionalFormatting>
  <conditionalFormatting sqref="AI54">
    <cfRule type="cellIs" dxfId="79" priority="78" stopIfTrue="1" operator="equal">
      <formula>"CESPM 1 TG"</formula>
    </cfRule>
    <cfRule type="cellIs" dxfId="78" priority="79" stopIfTrue="1" operator="equal">
      <formula>"CESPM 2 TG"</formula>
    </cfRule>
    <cfRule type="cellIs" dxfId="77" priority="80" stopIfTrue="1" operator="equal">
      <formula>"CESPM 3 TG"</formula>
    </cfRule>
  </conditionalFormatting>
  <conditionalFormatting sqref="AI54">
    <cfRule type="cellIs" dxfId="76" priority="76" operator="equal">
      <formula>0</formula>
    </cfRule>
    <cfRule type="containsErrors" dxfId="75" priority="77">
      <formula>ISERROR(AI54)</formula>
    </cfRule>
  </conditionalFormatting>
  <conditionalFormatting sqref="AJ54">
    <cfRule type="cellIs" dxfId="74" priority="73" stopIfTrue="1" operator="equal">
      <formula>"CESPM 1 TG"</formula>
    </cfRule>
    <cfRule type="cellIs" dxfId="73" priority="74" stopIfTrue="1" operator="equal">
      <formula>"CESPM 2 TG"</formula>
    </cfRule>
    <cfRule type="cellIs" dxfId="72" priority="75" stopIfTrue="1" operator="equal">
      <formula>"CESPM 3 TG"</formula>
    </cfRule>
  </conditionalFormatting>
  <conditionalFormatting sqref="AJ54">
    <cfRule type="cellIs" dxfId="71" priority="71" operator="equal">
      <formula>0</formula>
    </cfRule>
    <cfRule type="containsErrors" dxfId="70" priority="72">
      <formula>ISERROR(AJ54)</formula>
    </cfRule>
  </conditionalFormatting>
  <conditionalFormatting sqref="AK54">
    <cfRule type="cellIs" dxfId="69" priority="68" stopIfTrue="1" operator="equal">
      <formula>"CESPM 1 TG"</formula>
    </cfRule>
    <cfRule type="cellIs" dxfId="68" priority="69" stopIfTrue="1" operator="equal">
      <formula>"CESPM 2 TG"</formula>
    </cfRule>
    <cfRule type="cellIs" dxfId="67" priority="70" stopIfTrue="1" operator="equal">
      <formula>"CESPM 3 TG"</formula>
    </cfRule>
  </conditionalFormatting>
  <conditionalFormatting sqref="AK54">
    <cfRule type="cellIs" dxfId="66" priority="66" operator="equal">
      <formula>0</formula>
    </cfRule>
    <cfRule type="containsErrors" dxfId="65" priority="67">
      <formula>ISERROR(AK54)</formula>
    </cfRule>
  </conditionalFormatting>
  <conditionalFormatting sqref="AL54">
    <cfRule type="cellIs" dxfId="64" priority="63" stopIfTrue="1" operator="equal">
      <formula>"CESPM 1 TG"</formula>
    </cfRule>
    <cfRule type="cellIs" dxfId="63" priority="64" stopIfTrue="1" operator="equal">
      <formula>"CESPM 2 TG"</formula>
    </cfRule>
    <cfRule type="cellIs" dxfId="62" priority="65" stopIfTrue="1" operator="equal">
      <formula>"CESPM 3 TG"</formula>
    </cfRule>
  </conditionalFormatting>
  <conditionalFormatting sqref="AL54">
    <cfRule type="cellIs" dxfId="61" priority="61" operator="equal">
      <formula>0</formula>
    </cfRule>
    <cfRule type="containsErrors" dxfId="60" priority="62">
      <formula>ISERROR(AL54)</formula>
    </cfRule>
  </conditionalFormatting>
  <conditionalFormatting sqref="AM54">
    <cfRule type="cellIs" dxfId="59" priority="58" stopIfTrue="1" operator="equal">
      <formula>"CESPM 1 TG"</formula>
    </cfRule>
    <cfRule type="cellIs" dxfId="58" priority="59" stopIfTrue="1" operator="equal">
      <formula>"CESPM 2 TG"</formula>
    </cfRule>
    <cfRule type="cellIs" dxfId="57" priority="60" stopIfTrue="1" operator="equal">
      <formula>"CESPM 3 TG"</formula>
    </cfRule>
  </conditionalFormatting>
  <conditionalFormatting sqref="AM54">
    <cfRule type="cellIs" dxfId="56" priority="56" operator="equal">
      <formula>0</formula>
    </cfRule>
    <cfRule type="containsErrors" dxfId="55" priority="57">
      <formula>ISERROR(AM54)</formula>
    </cfRule>
  </conditionalFormatting>
  <conditionalFormatting sqref="AN54">
    <cfRule type="cellIs" dxfId="54" priority="53" stopIfTrue="1" operator="equal">
      <formula>"CESPM 1 TG"</formula>
    </cfRule>
    <cfRule type="cellIs" dxfId="53" priority="54" stopIfTrue="1" operator="equal">
      <formula>"CESPM 2 TG"</formula>
    </cfRule>
    <cfRule type="cellIs" dxfId="52" priority="55" stopIfTrue="1" operator="equal">
      <formula>"CESPM 3 TG"</formula>
    </cfRule>
  </conditionalFormatting>
  <conditionalFormatting sqref="AN54">
    <cfRule type="cellIs" dxfId="51" priority="51" operator="equal">
      <formula>0</formula>
    </cfRule>
    <cfRule type="containsErrors" dxfId="50" priority="52">
      <formula>ISERROR(AN54)</formula>
    </cfRule>
  </conditionalFormatting>
  <conditionalFormatting sqref="AO54">
    <cfRule type="cellIs" dxfId="49" priority="48" stopIfTrue="1" operator="equal">
      <formula>"CESPM 1 TG"</formula>
    </cfRule>
    <cfRule type="cellIs" dxfId="48" priority="49" stopIfTrue="1" operator="equal">
      <formula>"CESPM 2 TG"</formula>
    </cfRule>
    <cfRule type="cellIs" dxfId="47" priority="50" stopIfTrue="1" operator="equal">
      <formula>"CESPM 3 TG"</formula>
    </cfRule>
  </conditionalFormatting>
  <conditionalFormatting sqref="AO54">
    <cfRule type="cellIs" dxfId="46" priority="46" operator="equal">
      <formula>0</formula>
    </cfRule>
    <cfRule type="containsErrors" dxfId="45" priority="47">
      <formula>ISERROR(AO54)</formula>
    </cfRule>
  </conditionalFormatting>
  <conditionalFormatting sqref="AP54">
    <cfRule type="cellIs" dxfId="44" priority="43" stopIfTrue="1" operator="equal">
      <formula>"CESPM 1 TG"</formula>
    </cfRule>
    <cfRule type="cellIs" dxfId="43" priority="44" stopIfTrue="1" operator="equal">
      <formula>"CESPM 2 TG"</formula>
    </cfRule>
    <cfRule type="cellIs" dxfId="42" priority="45" stopIfTrue="1" operator="equal">
      <formula>"CESPM 3 TG"</formula>
    </cfRule>
  </conditionalFormatting>
  <conditionalFormatting sqref="AP54">
    <cfRule type="cellIs" dxfId="41" priority="41" operator="equal">
      <formula>0</formula>
    </cfRule>
    <cfRule type="containsErrors" dxfId="40" priority="42">
      <formula>ISERROR(AP54)</formula>
    </cfRule>
  </conditionalFormatting>
  <conditionalFormatting sqref="AQ54">
    <cfRule type="cellIs" dxfId="39" priority="38" stopIfTrue="1" operator="equal">
      <formula>"CESPM 1 TG"</formula>
    </cfRule>
    <cfRule type="cellIs" dxfId="38" priority="39" stopIfTrue="1" operator="equal">
      <formula>"CESPM 2 TG"</formula>
    </cfRule>
    <cfRule type="cellIs" dxfId="37" priority="40" stopIfTrue="1" operator="equal">
      <formula>"CESPM 3 TG"</formula>
    </cfRule>
  </conditionalFormatting>
  <conditionalFormatting sqref="AQ54">
    <cfRule type="cellIs" dxfId="36" priority="36" operator="equal">
      <formula>0</formula>
    </cfRule>
    <cfRule type="containsErrors" dxfId="35" priority="37">
      <formula>ISERROR(AQ54)</formula>
    </cfRule>
  </conditionalFormatting>
  <conditionalFormatting sqref="AR54">
    <cfRule type="cellIs" dxfId="34" priority="33" stopIfTrue="1" operator="equal">
      <formula>"CESPM 1 TG"</formula>
    </cfRule>
    <cfRule type="cellIs" dxfId="33" priority="34" stopIfTrue="1" operator="equal">
      <formula>"CESPM 2 TG"</formula>
    </cfRule>
    <cfRule type="cellIs" dxfId="32" priority="35" stopIfTrue="1" operator="equal">
      <formula>"CESPM 3 TG"</formula>
    </cfRule>
  </conditionalFormatting>
  <conditionalFormatting sqref="AR54">
    <cfRule type="cellIs" dxfId="31" priority="31" operator="equal">
      <formula>0</formula>
    </cfRule>
    <cfRule type="containsErrors" dxfId="30" priority="32">
      <formula>ISERROR(AR54)</formula>
    </cfRule>
  </conditionalFormatting>
  <conditionalFormatting sqref="AS54">
    <cfRule type="cellIs" dxfId="29" priority="28" stopIfTrue="1" operator="equal">
      <formula>"CESPM 1 TG"</formula>
    </cfRule>
    <cfRule type="cellIs" dxfId="28" priority="29" stopIfTrue="1" operator="equal">
      <formula>"CESPM 2 TG"</formula>
    </cfRule>
    <cfRule type="cellIs" dxfId="27" priority="30" stopIfTrue="1" operator="equal">
      <formula>"CESPM 3 TG"</formula>
    </cfRule>
  </conditionalFormatting>
  <conditionalFormatting sqref="AS54">
    <cfRule type="cellIs" dxfId="26" priority="26" operator="equal">
      <formula>0</formula>
    </cfRule>
    <cfRule type="containsErrors" dxfId="25" priority="27">
      <formula>ISERROR(AS54)</formula>
    </cfRule>
  </conditionalFormatting>
  <conditionalFormatting sqref="AT54">
    <cfRule type="cellIs" dxfId="24" priority="23" stopIfTrue="1" operator="equal">
      <formula>"CESPM 1 TG"</formula>
    </cfRule>
    <cfRule type="cellIs" dxfId="23" priority="24" stopIfTrue="1" operator="equal">
      <formula>"CESPM 2 TG"</formula>
    </cfRule>
    <cfRule type="cellIs" dxfId="22" priority="25" stopIfTrue="1" operator="equal">
      <formula>"CESPM 3 TG"</formula>
    </cfRule>
  </conditionalFormatting>
  <conditionalFormatting sqref="AT54">
    <cfRule type="cellIs" dxfId="21" priority="21" operator="equal">
      <formula>0</formula>
    </cfRule>
    <cfRule type="containsErrors" dxfId="20" priority="22">
      <formula>ISERROR(AT54)</formula>
    </cfRule>
  </conditionalFormatting>
  <conditionalFormatting sqref="D9:AA9">
    <cfRule type="cellIs" dxfId="19" priority="18" operator="equal">
      <formula>$AD$9</formula>
    </cfRule>
    <cfRule type="cellIs" priority="19" operator="equal">
      <formula>$AD$9</formula>
    </cfRule>
  </conditionalFormatting>
  <conditionalFormatting sqref="B100">
    <cfRule type="cellIs" dxfId="18" priority="15" stopIfTrue="1" operator="equal">
      <formula>"CESPM 1 TG"</formula>
    </cfRule>
    <cfRule type="cellIs" dxfId="17" priority="16" stopIfTrue="1" operator="equal">
      <formula>"CESPM 2 TG"</formula>
    </cfRule>
    <cfRule type="cellIs" dxfId="16" priority="17" stopIfTrue="1" operator="equal">
      <formula>"CESPM 3 TG"</formula>
    </cfRule>
  </conditionalFormatting>
  <conditionalFormatting sqref="B100">
    <cfRule type="cellIs" dxfId="15" priority="13" operator="equal">
      <formula>0</formula>
    </cfRule>
    <cfRule type="containsErrors" dxfId="14" priority="14">
      <formula>ISERROR(B100)</formula>
    </cfRule>
  </conditionalFormatting>
  <conditionalFormatting sqref="G95">
    <cfRule type="expression" dxfId="13" priority="555">
      <formula>G95&gt;G97</formula>
    </cfRule>
  </conditionalFormatting>
  <conditionalFormatting sqref="E80:E95">
    <cfRule type="expression" dxfId="12" priority="589">
      <formula>$C80="G3QUI1FO"</formula>
    </cfRule>
    <cfRule type="expression" dxfId="11" priority="590">
      <formula>$C80="G3EM2CFO"</formula>
    </cfRule>
    <cfRule type="expression" dxfId="10" priority="591">
      <formula>$C80="G3EM2CGN"</formula>
    </cfRule>
    <cfRule type="cellIs" dxfId="9" priority="592" operator="equal">
      <formula>0</formula>
    </cfRule>
  </conditionalFormatting>
  <conditionalFormatting sqref="V78">
    <cfRule type="cellIs" dxfId="8" priority="3" stopIfTrue="1" operator="equal">
      <formula>"CESPM 1 TG"</formula>
    </cfRule>
    <cfRule type="cellIs" dxfId="7" priority="4" stopIfTrue="1" operator="equal">
      <formula>"CESPM 2 TG"</formula>
    </cfRule>
    <cfRule type="cellIs" dxfId="6" priority="5" stopIfTrue="1" operator="equal">
      <formula>"CESPM 3 TG"</formula>
    </cfRule>
  </conditionalFormatting>
  <conditionalFormatting sqref="V78">
    <cfRule type="cellIs" dxfId="5" priority="1" operator="equal">
      <formula>0</formula>
    </cfRule>
    <cfRule type="containsErrors" dxfId="4" priority="2">
      <formula>ISERROR(V78)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66"/>
  <sheetViews>
    <sheetView zoomScaleNormal="100" workbookViewId="0">
      <selection activeCell="D3" sqref="D3"/>
    </sheetView>
  </sheetViews>
  <sheetFormatPr baseColWidth="10" defaultColWidth="11.42578125" defaultRowHeight="15" x14ac:dyDescent="0.25"/>
  <cols>
    <col min="1" max="1" width="13" bestFit="1" customWidth="1"/>
    <col min="2" max="2" width="39.7109375" customWidth="1"/>
    <col min="3" max="3" width="17.5703125" customWidth="1"/>
    <col min="6" max="6" width="56.140625" customWidth="1"/>
    <col min="7" max="7" width="43.85546875" customWidth="1"/>
    <col min="11" max="11" width="43.7109375" bestFit="1" customWidth="1"/>
  </cols>
  <sheetData>
    <row r="1" spans="1:18" ht="15.75" thickBot="1" x14ac:dyDescent="0.3"/>
    <row r="2" spans="1:18" ht="15.75" thickBot="1" x14ac:dyDescent="0.3">
      <c r="B2" s="256" t="s">
        <v>81</v>
      </c>
      <c r="C2" s="181" t="s">
        <v>82</v>
      </c>
      <c r="G2" s="132"/>
    </row>
    <row r="3" spans="1:18" ht="15.75" x14ac:dyDescent="0.25">
      <c r="A3" t="s">
        <v>172</v>
      </c>
      <c r="B3" s="255" t="s">
        <v>173</v>
      </c>
      <c r="C3" s="268">
        <v>0</v>
      </c>
      <c r="D3" s="262">
        <f>VLOOKUP(A3,[4]PostDespacho!$B$5:$AB$262,23,0)</f>
        <v>0</v>
      </c>
      <c r="F3" s="132"/>
      <c r="G3" s="132"/>
    </row>
    <row r="4" spans="1:18" ht="15.75" x14ac:dyDescent="0.25">
      <c r="A4" s="132" t="str">
        <f>VLOOKUP(B4,$K$64:$M$166,3,0)</f>
        <v>G3SPVAPO</v>
      </c>
      <c r="B4" s="91" t="s">
        <v>86</v>
      </c>
      <c r="C4" s="269">
        <v>0</v>
      </c>
      <c r="D4" s="230">
        <f>VLOOKUP(A4,[4]PostDespacho!$B$5:$AB$262,23,0)</f>
        <v>0</v>
      </c>
      <c r="G4" s="132"/>
    </row>
    <row r="5" spans="1:18" ht="15.75" x14ac:dyDescent="0.25">
      <c r="A5" s="132" t="str">
        <f>VLOOKUP(B5,$K$64:$M$166,3,0)</f>
        <v>G3PALENQ</v>
      </c>
      <c r="B5" s="91" t="s">
        <v>96</v>
      </c>
      <c r="C5" s="269">
        <v>0</v>
      </c>
      <c r="D5" s="230">
        <f>VLOOKUP(A5,[4]PostDespacho!$B$5:$AB$262,23,0)</f>
        <v>0</v>
      </c>
      <c r="E5">
        <f>+C10+C11+C12</f>
        <v>20.18</v>
      </c>
      <c r="F5" t="s">
        <v>110</v>
      </c>
      <c r="G5" s="132"/>
    </row>
    <row r="6" spans="1:18" ht="15.75" x14ac:dyDescent="0.25">
      <c r="A6" s="132" t="str">
        <f>VLOOKUP(B6,$K$64:$M$166,3,0)</f>
        <v>G3HTG</v>
      </c>
      <c r="B6" s="91" t="s">
        <v>87</v>
      </c>
      <c r="C6" s="269">
        <v>0</v>
      </c>
      <c r="D6" s="230">
        <f>VLOOKUP(A6,[4]PostDespacho!$B$5:$AB$262,23,0)</f>
        <v>0</v>
      </c>
      <c r="G6" s="132"/>
    </row>
    <row r="7" spans="1:18" ht="15.75" x14ac:dyDescent="0.25">
      <c r="A7" s="132" t="str">
        <f>VLOOKUP(B7,$K$64:$M$166,3,0)</f>
        <v>G3SESTE</v>
      </c>
      <c r="B7" s="91" t="s">
        <v>42</v>
      </c>
      <c r="C7" s="269">
        <v>23.05</v>
      </c>
      <c r="D7" s="230">
        <f>VLOOKUP(A7,[4]PostDespacho!$B$5:$AB$262,23,0)</f>
        <v>23.05</v>
      </c>
      <c r="E7">
        <f>+C13+C14</f>
        <v>34.44</v>
      </c>
      <c r="F7" t="s">
        <v>109</v>
      </c>
      <c r="G7" s="132"/>
    </row>
    <row r="8" spans="1:18" s="132" customFormat="1" ht="15.75" x14ac:dyDescent="0.25">
      <c r="A8" s="132" t="s">
        <v>178</v>
      </c>
      <c r="B8" s="91" t="s">
        <v>138</v>
      </c>
      <c r="C8" s="269">
        <v>148.08000000000001</v>
      </c>
      <c r="D8" s="230">
        <f>VLOOKUP(A8,[4]PostDespacho!$B$5:$AB$262,23,0)</f>
        <v>148.08000000000001</v>
      </c>
    </row>
    <row r="9" spans="1:18" ht="15.75" x14ac:dyDescent="0.25">
      <c r="A9" s="132" t="s">
        <v>179</v>
      </c>
      <c r="B9" s="91" t="s">
        <v>139</v>
      </c>
      <c r="C9" s="269">
        <v>0</v>
      </c>
      <c r="D9" s="230">
        <f>VLOOKUP(A9,[4]PostDespacho!$B$5:$AB$262,23,0)</f>
        <v>0</v>
      </c>
      <c r="E9">
        <f>+C8+C9</f>
        <v>148.08000000000001</v>
      </c>
      <c r="F9" t="s">
        <v>140</v>
      </c>
      <c r="G9" s="132"/>
    </row>
    <row r="10" spans="1:18" s="132" customFormat="1" ht="15.75" x14ac:dyDescent="0.25">
      <c r="A10" s="132" t="s">
        <v>180</v>
      </c>
      <c r="B10" s="91" t="s">
        <v>83</v>
      </c>
      <c r="C10" s="269">
        <v>3.61</v>
      </c>
      <c r="D10" s="230">
        <f>VLOOKUP(A10,[4]PostDespacho!$B$5:$AB$262,23,0)</f>
        <v>3.61</v>
      </c>
    </row>
    <row r="11" spans="1:18" ht="15.75" x14ac:dyDescent="0.25">
      <c r="A11" s="132" t="str">
        <f>VLOOKUP(B11,$K$64:$M$166,3,0)</f>
        <v>G3LCOCO2</v>
      </c>
      <c r="B11" s="91" t="s">
        <v>84</v>
      </c>
      <c r="C11" s="269">
        <v>16.010000000000002</v>
      </c>
      <c r="D11" s="262">
        <f>VLOOKUP(A11,[4]PostDespacho!$B$5:$AB$262,23,0)</f>
        <v>16.010000000000002</v>
      </c>
      <c r="G11" s="132"/>
    </row>
    <row r="12" spans="1:18" s="132" customFormat="1" ht="15.75" x14ac:dyDescent="0.25">
      <c r="A12" s="132" t="str">
        <f>VLOOKUP(B12,$K$64:$M$166,3,0)</f>
        <v>G3QCABRE</v>
      </c>
      <c r="B12" s="91" t="s">
        <v>85</v>
      </c>
      <c r="C12" s="269">
        <v>0.56000000000000005</v>
      </c>
      <c r="D12" s="230">
        <f>VLOOKUP(A12,[4]PostDespacho!$B$5:$AB$262,23,0)</f>
        <v>0.56000000000000005</v>
      </c>
    </row>
    <row r="13" spans="1:18" ht="15.75" x14ac:dyDescent="0.25">
      <c r="A13" s="132" t="s">
        <v>183</v>
      </c>
      <c r="B13" s="91" t="s">
        <v>103</v>
      </c>
      <c r="C13" s="269">
        <v>17.510000000000002</v>
      </c>
      <c r="D13" s="230">
        <f>VLOOKUP(A13,[4]PostDespacho!$B$5:$AB$262,23,0)</f>
        <v>17.510000000000002</v>
      </c>
      <c r="G13" s="132"/>
      <c r="K13" t="s">
        <v>0</v>
      </c>
    </row>
    <row r="14" spans="1:18" ht="15.75" x14ac:dyDescent="0.25">
      <c r="A14" s="132" t="str">
        <f>VLOOKUP(B14,$K$64:$M$166,3,0)</f>
        <v>G3PELAR2</v>
      </c>
      <c r="B14" s="91" t="s">
        <v>104</v>
      </c>
      <c r="C14" s="269">
        <v>16.93</v>
      </c>
      <c r="D14" s="230">
        <f>VLOOKUP(A14,[4]PostDespacho!$B$5:$AB$262,23,0)</f>
        <v>16.93</v>
      </c>
      <c r="E14">
        <f>+C3+C4+C5+C6+C7+C8+C9+C10+C11+C12+C13+C14+C15</f>
        <v>225.75000000000003</v>
      </c>
      <c r="F14" t="s">
        <v>108</v>
      </c>
      <c r="G14" s="132"/>
      <c r="R14">
        <v>1</v>
      </c>
    </row>
    <row r="15" spans="1:18" s="132" customFormat="1" ht="15.75" x14ac:dyDescent="0.25">
      <c r="A15" s="132" t="s">
        <v>367</v>
      </c>
      <c r="B15" s="91" t="s">
        <v>368</v>
      </c>
      <c r="C15" s="269">
        <v>0</v>
      </c>
      <c r="D15" s="262">
        <f>VLOOKUP(A15,[4]PostDespacho!$B$5:$AB$262,23,0)</f>
        <v>0</v>
      </c>
    </row>
    <row r="16" spans="1:18" ht="21" x14ac:dyDescent="0.35">
      <c r="A16" s="132" t="str">
        <f t="shared" ref="A16:A23" si="0">VLOOKUP(B16,$K$64:$M$166,3,0)</f>
        <v>G3ITABO1</v>
      </c>
      <c r="B16" s="91" t="s">
        <v>36</v>
      </c>
      <c r="C16" s="273">
        <v>123.67</v>
      </c>
      <c r="D16" s="230">
        <f>VLOOKUP(A16,[4]PostDespacho!$B$5:$AB$262,23,0)</f>
        <v>123.67</v>
      </c>
      <c r="G16" s="132"/>
      <c r="R16">
        <v>2</v>
      </c>
    </row>
    <row r="17" spans="1:18" ht="21" x14ac:dyDescent="0.35">
      <c r="A17" s="132" t="str">
        <f t="shared" si="0"/>
        <v>G3ITABO2</v>
      </c>
      <c r="B17" s="91" t="s">
        <v>34</v>
      </c>
      <c r="C17" s="273">
        <v>0</v>
      </c>
      <c r="D17" s="230">
        <f>VLOOKUP(A17,[4]PostDespacho!$B$5:$AB$262,23,0)</f>
        <v>0</v>
      </c>
      <c r="G17" s="132"/>
      <c r="R17">
        <v>3</v>
      </c>
    </row>
    <row r="18" spans="1:18" ht="21" x14ac:dyDescent="0.35">
      <c r="A18" s="132" t="str">
        <f t="shared" si="0"/>
        <v>G3SFELIP</v>
      </c>
      <c r="B18" s="91" t="s">
        <v>25</v>
      </c>
      <c r="C18" s="273">
        <v>0</v>
      </c>
      <c r="D18" s="230">
        <f>VLOOKUP(A18,[4]PostDespacho!$B$5:$AB$262,23,0)</f>
        <v>0</v>
      </c>
      <c r="E18" t="s">
        <v>0</v>
      </c>
      <c r="G18" s="132"/>
      <c r="R18">
        <v>4</v>
      </c>
    </row>
    <row r="19" spans="1:18" ht="21" x14ac:dyDescent="0.35">
      <c r="A19" s="132" t="str">
        <f t="shared" si="0"/>
        <v>G3PIMEN1</v>
      </c>
      <c r="B19" s="91" t="s">
        <v>41</v>
      </c>
      <c r="C19" s="273">
        <v>21.39</v>
      </c>
      <c r="D19" s="230">
        <f>VLOOKUP(A19,[4]PostDespacho!$B$5:$AB$262,23,0)</f>
        <v>21.39</v>
      </c>
      <c r="R19">
        <v>5</v>
      </c>
    </row>
    <row r="20" spans="1:18" ht="21" x14ac:dyDescent="0.35">
      <c r="A20" s="132" t="str">
        <f t="shared" si="0"/>
        <v>G3PIMEN2</v>
      </c>
      <c r="B20" s="91" t="s">
        <v>43</v>
      </c>
      <c r="C20" s="273">
        <v>17.97</v>
      </c>
      <c r="D20" s="230">
        <f>VLOOKUP(A20,[4]PostDespacho!$B$5:$AB$262,23,0)</f>
        <v>17.97</v>
      </c>
      <c r="H20" t="s">
        <v>105</v>
      </c>
      <c r="R20">
        <v>6</v>
      </c>
    </row>
    <row r="21" spans="1:18" ht="21" x14ac:dyDescent="0.35">
      <c r="A21" s="132" t="str">
        <f t="shared" si="0"/>
        <v>G3PIMEN3</v>
      </c>
      <c r="B21" s="91" t="s">
        <v>40</v>
      </c>
      <c r="C21" s="273">
        <v>25.55</v>
      </c>
      <c r="D21" s="230">
        <f>VLOOKUP(A21,[4]PostDespacho!$B$5:$AB$262,23,0)</f>
        <v>25.55</v>
      </c>
      <c r="E21" t="s">
        <v>0</v>
      </c>
      <c r="F21" t="s">
        <v>0</v>
      </c>
      <c r="H21" t="s">
        <v>0</v>
      </c>
      <c r="R21" s="132">
        <v>7</v>
      </c>
    </row>
    <row r="22" spans="1:18" ht="21" x14ac:dyDescent="0.35">
      <c r="A22" s="132" t="str">
        <f t="shared" si="0"/>
        <v>G3PCATA1</v>
      </c>
      <c r="B22" s="143" t="s">
        <v>111</v>
      </c>
      <c r="C22" s="274">
        <v>343.55</v>
      </c>
      <c r="D22" s="230">
        <f>VLOOKUP(A22,[4]PostDespacho!$B$5:$AB$262,23,0)</f>
        <v>343.55</v>
      </c>
      <c r="R22" s="132">
        <v>8</v>
      </c>
    </row>
    <row r="23" spans="1:18" s="132" customFormat="1" ht="21" x14ac:dyDescent="0.35">
      <c r="A23" s="132" t="str">
        <f t="shared" si="0"/>
        <v>G3PCATA2</v>
      </c>
      <c r="B23" s="143" t="s">
        <v>117</v>
      </c>
      <c r="C23" s="274">
        <v>354.67</v>
      </c>
      <c r="D23" s="262">
        <f>VLOOKUP(A23,[4]PostDespacho!$B$5:$AB$262,23,0)</f>
        <v>354.67</v>
      </c>
      <c r="R23" s="132">
        <v>9</v>
      </c>
    </row>
    <row r="24" spans="1:18" ht="21" x14ac:dyDescent="0.35">
      <c r="A24" s="132" t="s">
        <v>286</v>
      </c>
      <c r="B24" s="91" t="s">
        <v>6</v>
      </c>
      <c r="C24" s="273">
        <v>78.989999999999995</v>
      </c>
      <c r="D24" s="230">
        <f>VLOOKUP(A24,[4]PostDespacho!$B$5:$AB$262,23,0)</f>
        <v>78.989999999999995</v>
      </c>
      <c r="E24" t="s">
        <v>0</v>
      </c>
      <c r="F24" t="s">
        <v>0</v>
      </c>
      <c r="R24" s="132">
        <v>10</v>
      </c>
    </row>
    <row r="25" spans="1:18" ht="21" x14ac:dyDescent="0.35">
      <c r="A25" s="132" t="s">
        <v>289</v>
      </c>
      <c r="B25" s="91" t="s">
        <v>7</v>
      </c>
      <c r="C25" s="273">
        <v>86.49</v>
      </c>
      <c r="D25" s="263">
        <f>VLOOKUP(A25,[4]PostDespacho!$B$5:$AB$262,23,0)</f>
        <v>86.49</v>
      </c>
      <c r="R25" s="132">
        <v>11</v>
      </c>
    </row>
    <row r="26" spans="1:18" ht="21" x14ac:dyDescent="0.35">
      <c r="A26" s="132" t="s">
        <v>292</v>
      </c>
      <c r="B26" s="91" t="s">
        <v>8</v>
      </c>
      <c r="C26" s="273">
        <v>81.099999999999994</v>
      </c>
      <c r="D26" s="230">
        <f>VLOOKUP(A26,[4]PostDespacho!$B$5:$AB$262,23,0)</f>
        <v>81.099999999999994</v>
      </c>
      <c r="J26" t="s">
        <v>0</v>
      </c>
      <c r="R26" s="132">
        <v>12</v>
      </c>
    </row>
    <row r="27" spans="1:18" ht="21" x14ac:dyDescent="0.35">
      <c r="A27" s="132" t="str">
        <f>VLOOKUP(B27,$K$64:$M$166,3,0)</f>
        <v>G3PALAMA</v>
      </c>
      <c r="B27" s="91" t="s">
        <v>44</v>
      </c>
      <c r="C27" s="273">
        <v>28.64</v>
      </c>
      <c r="D27" s="230">
        <f>VLOOKUP(A27,[4]PostDespacho!$B$5:$AB$262,23,0)</f>
        <v>28.64</v>
      </c>
      <c r="R27" s="132">
        <v>13</v>
      </c>
    </row>
    <row r="28" spans="1:18" ht="21" x14ac:dyDescent="0.35">
      <c r="A28" s="132" t="str">
        <f>VLOOKUP(B28,$K$64:$M$166,3,0)</f>
        <v>G3LVEGA</v>
      </c>
      <c r="B28" s="91" t="s">
        <v>45</v>
      </c>
      <c r="C28" s="273">
        <v>55.78</v>
      </c>
      <c r="D28" s="230">
        <f>VLOOKUP(A28,[4]PostDespacho!$B$5:$AB$262,23,0)</f>
        <v>55.78</v>
      </c>
      <c r="R28" s="132">
        <v>14</v>
      </c>
    </row>
    <row r="29" spans="1:18" ht="21" x14ac:dyDescent="0.35">
      <c r="A29" s="132" t="str">
        <f>VLOOKUP(B29,$K$64:$M$166,3,0)</f>
        <v>G3CEPP1</v>
      </c>
      <c r="B29" s="91" t="s">
        <v>4</v>
      </c>
      <c r="C29" s="273">
        <v>0</v>
      </c>
      <c r="D29" s="230">
        <f>VLOOKUP(A29,[4]PostDespacho!$B$5:$AB$262,23,0)</f>
        <v>0</v>
      </c>
      <c r="R29" s="132">
        <v>15</v>
      </c>
    </row>
    <row r="30" spans="1:18" ht="21" x14ac:dyDescent="0.35">
      <c r="A30" s="132" t="str">
        <f>VLOOKUP(B30,$K$64:$M$166,3,0)</f>
        <v>G3CEPP2</v>
      </c>
      <c r="B30" s="91" t="s">
        <v>5</v>
      </c>
      <c r="C30" s="273">
        <v>0</v>
      </c>
      <c r="D30" s="230">
        <f>VLOOKUP(A30,[4]PostDespacho!$B$5:$AB$262,23,0)</f>
        <v>0</v>
      </c>
      <c r="F30" t="s">
        <v>0</v>
      </c>
      <c r="R30" s="132">
        <v>16</v>
      </c>
    </row>
    <row r="31" spans="1:18" ht="21" x14ac:dyDescent="0.35">
      <c r="A31" s="132" t="s">
        <v>299</v>
      </c>
      <c r="B31" s="143" t="s">
        <v>53</v>
      </c>
      <c r="C31" s="274">
        <v>94.76</v>
      </c>
      <c r="D31" s="230">
        <f>VLOOKUP(A31,[4]PostDespacho!$B$5:$AB$262,23,0)</f>
        <v>94.76</v>
      </c>
      <c r="E31" t="s">
        <v>0</v>
      </c>
      <c r="R31" s="132">
        <v>17</v>
      </c>
    </row>
    <row r="32" spans="1:18" s="132" customFormat="1" ht="21" x14ac:dyDescent="0.35">
      <c r="A32" s="132" t="s">
        <v>374</v>
      </c>
      <c r="B32" s="91" t="s">
        <v>373</v>
      </c>
      <c r="C32" s="273">
        <v>59.94</v>
      </c>
      <c r="D32" s="262">
        <f>VLOOKUP(A32,[4]PostDespacho!$B$5:$AB$262,23,0)</f>
        <v>59.94</v>
      </c>
    </row>
    <row r="33" spans="1:18" ht="21" x14ac:dyDescent="0.35">
      <c r="A33" s="132" t="str">
        <f>VLOOKUP(B33,$K$64:$M$166,3,0)</f>
        <v>G3IKM22</v>
      </c>
      <c r="B33" s="91" t="s">
        <v>27</v>
      </c>
      <c r="C33" s="273">
        <v>0</v>
      </c>
      <c r="D33" s="230">
        <f>VLOOKUP(A33,[4]PostDespacho!$B$5:$AB$262,23,0)</f>
        <v>0</v>
      </c>
      <c r="G33" t="s">
        <v>0</v>
      </c>
      <c r="R33" s="132">
        <v>18</v>
      </c>
    </row>
    <row r="34" spans="1:18" ht="21" x14ac:dyDescent="0.35">
      <c r="A34" s="132" t="str">
        <f>VLOOKUP(B34,$K$64:$M$166,3,0)</f>
        <v>G3BERSAL</v>
      </c>
      <c r="B34" s="91" t="s">
        <v>29</v>
      </c>
      <c r="C34" s="273">
        <v>0</v>
      </c>
      <c r="D34" s="230">
        <f>VLOOKUP(A34,[4]PostDespacho!$B$5:$AB$262,23,0)</f>
        <v>0</v>
      </c>
      <c r="E34" t="s">
        <v>0</v>
      </c>
      <c r="F34" t="s">
        <v>0</v>
      </c>
      <c r="G34" t="s">
        <v>0</v>
      </c>
      <c r="R34" s="132">
        <v>19</v>
      </c>
    </row>
    <row r="35" spans="1:18" ht="21" x14ac:dyDescent="0.35">
      <c r="A35" s="132" t="str">
        <f>VLOOKUP(B35,$K$64:$M$166,3,0)</f>
        <v>G3LMINA5</v>
      </c>
      <c r="B35" s="91" t="s">
        <v>37</v>
      </c>
      <c r="C35" s="273">
        <v>0</v>
      </c>
      <c r="D35" s="230">
        <f>VLOOKUP(A35,[4]PostDespacho!$B$5:$AB$262,23,0)</f>
        <v>0</v>
      </c>
      <c r="R35" s="132">
        <v>20</v>
      </c>
    </row>
    <row r="36" spans="1:18" ht="21" x14ac:dyDescent="0.35">
      <c r="A36" s="132" t="str">
        <f>VLOOKUP(B36,$K$64:$M$166,3,0)</f>
        <v>G3LMINA6</v>
      </c>
      <c r="B36" s="91" t="s">
        <v>38</v>
      </c>
      <c r="C36" s="275">
        <v>0</v>
      </c>
      <c r="D36" s="230">
        <f>VLOOKUP(A36,[4]PostDespacho!$B$5:$AB$262,23,0)</f>
        <v>0</v>
      </c>
      <c r="F36" t="s">
        <v>0</v>
      </c>
      <c r="R36" s="132">
        <v>21</v>
      </c>
    </row>
    <row r="37" spans="1:18" ht="21" x14ac:dyDescent="0.35">
      <c r="A37" s="132" t="s">
        <v>306</v>
      </c>
      <c r="B37" s="91" t="s">
        <v>95</v>
      </c>
      <c r="C37" s="275">
        <v>145.97</v>
      </c>
      <c r="D37" s="230">
        <f>VLOOKUP(A37,[4]PostDespacho!$B$5:$AB$262,23,0)</f>
        <v>145.97</v>
      </c>
      <c r="E37" t="s">
        <v>0</v>
      </c>
      <c r="R37" s="132">
        <v>22</v>
      </c>
    </row>
    <row r="38" spans="1:18" ht="21" x14ac:dyDescent="0.35">
      <c r="A38" s="132" t="s">
        <v>305</v>
      </c>
      <c r="B38" s="91" t="s">
        <v>94</v>
      </c>
      <c r="C38" s="273">
        <v>0</v>
      </c>
      <c r="D38" s="230">
        <f>VLOOKUP(A38,[4]PostDespacho!$B$5:$AB$262,23,0)</f>
        <v>0</v>
      </c>
      <c r="F38" t="s">
        <v>0</v>
      </c>
      <c r="R38" s="132">
        <v>23</v>
      </c>
    </row>
    <row r="39" spans="1:18" ht="21" x14ac:dyDescent="0.35">
      <c r="A39" s="132" t="s">
        <v>307</v>
      </c>
      <c r="B39" s="91" t="s">
        <v>113</v>
      </c>
      <c r="C39" s="273">
        <v>284.68</v>
      </c>
      <c r="D39" s="230">
        <f>VLOOKUP(A39,[4]PostDespacho!$B$5:$AB$262,23,0)</f>
        <v>284.68</v>
      </c>
      <c r="E39" t="s">
        <v>0</v>
      </c>
      <c r="F39" s="92" t="s">
        <v>0</v>
      </c>
      <c r="G39" t="s">
        <v>0</v>
      </c>
      <c r="R39" s="132">
        <v>24</v>
      </c>
    </row>
    <row r="40" spans="1:18" ht="21" x14ac:dyDescent="0.35">
      <c r="A40" s="132" t="str">
        <f>VLOOKUP(B40,$K$64:$M$166,3,0)</f>
        <v>G3METALD</v>
      </c>
      <c r="B40" s="91" t="s">
        <v>20</v>
      </c>
      <c r="C40" s="273">
        <v>0</v>
      </c>
      <c r="D40" s="230">
        <f>VLOOKUP(A40,[4]PostDespacho!$B$5:$AB$262,23,0)</f>
        <v>0</v>
      </c>
      <c r="E40" t="s">
        <v>311</v>
      </c>
      <c r="F40" t="s">
        <v>0</v>
      </c>
      <c r="G40" t="s">
        <v>0</v>
      </c>
      <c r="J40" t="s">
        <v>0</v>
      </c>
    </row>
    <row r="41" spans="1:18" ht="21" x14ac:dyDescent="0.35">
      <c r="A41" s="132" t="s">
        <v>309</v>
      </c>
      <c r="B41" s="143" t="s">
        <v>52</v>
      </c>
      <c r="C41" s="274">
        <v>29.21</v>
      </c>
      <c r="D41" s="230">
        <f>VLOOKUP(A41,[4]PostDespacho!$B$5:$AB$262,23,0)+[4]PostDespacho!$X$174</f>
        <v>29.21</v>
      </c>
      <c r="E41" s="166" t="s">
        <v>312</v>
      </c>
      <c r="F41" t="s">
        <v>0</v>
      </c>
      <c r="G41" t="s">
        <v>0</v>
      </c>
    </row>
    <row r="42" spans="1:18" ht="21" x14ac:dyDescent="0.35">
      <c r="A42" s="132" t="str">
        <f>VLOOKUP(B42,$K$64:$M$166,3,0)</f>
        <v>G3MRIO</v>
      </c>
      <c r="B42" s="91" t="s">
        <v>30</v>
      </c>
      <c r="C42" s="273">
        <v>0</v>
      </c>
      <c r="D42" s="230">
        <f>VLOOKUP(A42,[4]PostDespacho!$B$5:$AB$262,23,0)</f>
        <v>0</v>
      </c>
      <c r="E42" t="s">
        <v>313</v>
      </c>
      <c r="F42" t="s">
        <v>155</v>
      </c>
    </row>
    <row r="43" spans="1:18" ht="21" x14ac:dyDescent="0.35">
      <c r="A43" s="132" t="s">
        <v>313</v>
      </c>
      <c r="B43" s="91" t="s">
        <v>101</v>
      </c>
      <c r="C43" s="273">
        <v>53.12</v>
      </c>
      <c r="D43" s="230">
        <f>VLOOKUP(A43,[4]PostDespacho!$B$5:$AB$262,23,0)</f>
        <v>53.12</v>
      </c>
      <c r="E43" t="s">
        <v>314</v>
      </c>
      <c r="F43" t="s">
        <v>150</v>
      </c>
      <c r="G43" t="s">
        <v>0</v>
      </c>
    </row>
    <row r="44" spans="1:18" ht="21" x14ac:dyDescent="0.35">
      <c r="A44" s="132" t="s">
        <v>314</v>
      </c>
      <c r="B44" s="91" t="s">
        <v>88</v>
      </c>
      <c r="C44" s="273">
        <v>146.97999999999999</v>
      </c>
      <c r="D44" s="230">
        <f>VLOOKUP(A44,[4]PostDespacho!$B$5:$AB$262,23,0)</f>
        <v>146.97999999999999</v>
      </c>
      <c r="E44" t="s">
        <v>315</v>
      </c>
      <c r="F44" t="s">
        <v>149</v>
      </c>
      <c r="G44" t="s">
        <v>0</v>
      </c>
      <c r="H44" t="s">
        <v>0</v>
      </c>
    </row>
    <row r="45" spans="1:18" ht="21" x14ac:dyDescent="0.35">
      <c r="A45" s="132" t="s">
        <v>316</v>
      </c>
      <c r="B45" s="91" t="s">
        <v>89</v>
      </c>
      <c r="C45" s="273">
        <v>0</v>
      </c>
      <c r="D45" s="262">
        <f>VLOOKUP(A45,[4]PostDespacho!$B$5:$AB$262,23,0)</f>
        <v>0</v>
      </c>
      <c r="E45" t="s">
        <v>316</v>
      </c>
      <c r="F45" t="s">
        <v>89</v>
      </c>
      <c r="G45" t="s">
        <v>0</v>
      </c>
    </row>
    <row r="46" spans="1:18" s="132" customFormat="1" ht="21" x14ac:dyDescent="0.35">
      <c r="A46" s="132" t="s">
        <v>317</v>
      </c>
      <c r="B46" s="91" t="s">
        <v>318</v>
      </c>
      <c r="C46" s="273">
        <v>17.32</v>
      </c>
      <c r="D46" s="262">
        <f>VLOOKUP(A46,[4]PostDespacho!$B$5:$AB$262,23,0)</f>
        <v>17.32</v>
      </c>
      <c r="E46" s="132" t="s">
        <v>317</v>
      </c>
      <c r="F46" s="132" t="s">
        <v>318</v>
      </c>
      <c r="G46" s="94"/>
    </row>
    <row r="47" spans="1:18" s="132" customFormat="1" ht="21" x14ac:dyDescent="0.35">
      <c r="A47" s="132" t="s">
        <v>319</v>
      </c>
      <c r="B47" s="91" t="s">
        <v>370</v>
      </c>
      <c r="C47" s="273">
        <v>0</v>
      </c>
      <c r="D47" s="262">
        <f>VLOOKUP(A47,[4]PostDespacho!$B$5:$AB$262,23,0)</f>
        <v>0</v>
      </c>
      <c r="E47" s="132" t="s">
        <v>319</v>
      </c>
      <c r="F47" s="132" t="s">
        <v>320</v>
      </c>
      <c r="G47" s="153"/>
      <c r="H47" s="132" t="s">
        <v>0</v>
      </c>
    </row>
    <row r="48" spans="1:18" s="132" customFormat="1" ht="21" x14ac:dyDescent="0.35">
      <c r="A48" s="132" t="s">
        <v>321</v>
      </c>
      <c r="B48" s="91" t="s">
        <v>322</v>
      </c>
      <c r="C48" s="273">
        <v>25.7</v>
      </c>
      <c r="D48" s="230">
        <f>VLOOKUP(A48,[4]PostDespacho!$B$5:$AB$262,23,0)</f>
        <v>25.7</v>
      </c>
      <c r="E48" s="132" t="s">
        <v>321</v>
      </c>
      <c r="F48" s="132" t="s">
        <v>322</v>
      </c>
      <c r="G48" s="94"/>
      <c r="J48" s="132" t="s">
        <v>105</v>
      </c>
    </row>
    <row r="49" spans="1:13" s="132" customFormat="1" ht="21" x14ac:dyDescent="0.35">
      <c r="A49" s="132" t="s">
        <v>323</v>
      </c>
      <c r="B49" s="91" t="s">
        <v>324</v>
      </c>
      <c r="C49" s="273">
        <v>23.39</v>
      </c>
      <c r="D49" s="230">
        <f>VLOOKUP(A49,[4]PostDespacho!$B$5:$AB$262,23,0)</f>
        <v>23.39</v>
      </c>
      <c r="E49" s="132" t="s">
        <v>323</v>
      </c>
      <c r="F49" s="132" t="s">
        <v>324</v>
      </c>
      <c r="G49" s="94"/>
    </row>
    <row r="50" spans="1:13" s="132" customFormat="1" ht="21" x14ac:dyDescent="0.35">
      <c r="A50" s="132" t="str">
        <f>VLOOKUP(B50,$K$64:$M$166,3,0)</f>
        <v>G3PEMATA</v>
      </c>
      <c r="B50" s="91" t="s">
        <v>326</v>
      </c>
      <c r="C50" s="273">
        <v>30.33</v>
      </c>
      <c r="D50" s="230">
        <f>VLOOKUP(A50,[4]PostDespacho!$B$5:$AB$262,23,0)</f>
        <v>30.33</v>
      </c>
      <c r="E50" s="132" t="s">
        <v>325</v>
      </c>
      <c r="F50" s="132" t="s">
        <v>326</v>
      </c>
      <c r="G50" s="94"/>
    </row>
    <row r="51" spans="1:13" s="132" customFormat="1" ht="21" x14ac:dyDescent="0.35">
      <c r="A51" s="132" t="s">
        <v>327</v>
      </c>
      <c r="B51" s="91" t="s">
        <v>371</v>
      </c>
      <c r="C51" s="273">
        <v>0</v>
      </c>
      <c r="D51" s="230">
        <f>VLOOKUP(A51,[4]PostDespacho!$B$5:$AB$262,23,0)</f>
        <v>0</v>
      </c>
      <c r="E51" s="132" t="s">
        <v>327</v>
      </c>
      <c r="F51" s="132" t="s">
        <v>328</v>
      </c>
      <c r="G51" s="260" t="s">
        <v>0</v>
      </c>
    </row>
    <row r="52" spans="1:13" ht="21" x14ac:dyDescent="0.35">
      <c r="A52" s="132" t="s">
        <v>329</v>
      </c>
      <c r="B52" s="91" t="s">
        <v>330</v>
      </c>
      <c r="C52" s="273">
        <v>36.15</v>
      </c>
      <c r="D52" s="230">
        <f>VLOOKUP(A52,[4]PostDespacho!$B$5:$AB$262,23,0)</f>
        <v>36.15</v>
      </c>
      <c r="E52" t="s">
        <v>329</v>
      </c>
      <c r="F52" t="s">
        <v>330</v>
      </c>
      <c r="G52" t="s">
        <v>0</v>
      </c>
    </row>
    <row r="53" spans="1:13" x14ac:dyDescent="0.25">
      <c r="A53" s="132" t="str">
        <f>VLOOKUP(B53,$K$64:$M$166,3,0)</f>
        <v>G3PSCANO</v>
      </c>
      <c r="B53" s="91" t="s">
        <v>123</v>
      </c>
      <c r="C53" s="220">
        <v>0</v>
      </c>
      <c r="D53" s="230">
        <f>VLOOKUP(A53,[4]PostDespacho!$B$5:$AB$262,23,0)</f>
        <v>0</v>
      </c>
      <c r="E53" t="s">
        <v>331</v>
      </c>
      <c r="F53" t="s">
        <v>123</v>
      </c>
    </row>
    <row r="54" spans="1:13" s="132" customFormat="1" ht="15.75" x14ac:dyDescent="0.25">
      <c r="A54" s="132" t="s">
        <v>362</v>
      </c>
      <c r="B54" s="91" t="s">
        <v>372</v>
      </c>
      <c r="C54" s="272">
        <v>0</v>
      </c>
      <c r="D54" s="230">
        <f>VLOOKUP(A54,[4]PostDespacho!$B$5:$AB$262,23,0)</f>
        <v>0</v>
      </c>
    </row>
    <row r="55" spans="1:13" ht="15.75" x14ac:dyDescent="0.25">
      <c r="C55" s="271">
        <f>SUM(C3:C54)</f>
        <v>2391.1</v>
      </c>
      <c r="E55" t="s">
        <v>0</v>
      </c>
      <c r="F55" t="s">
        <v>105</v>
      </c>
      <c r="G55" t="s">
        <v>0</v>
      </c>
      <c r="H55" t="s">
        <v>0</v>
      </c>
      <c r="I55" t="s">
        <v>0</v>
      </c>
    </row>
    <row r="56" spans="1:13" x14ac:dyDescent="0.25">
      <c r="B56" s="94"/>
      <c r="F56" t="s">
        <v>0</v>
      </c>
      <c r="G56" t="s">
        <v>0</v>
      </c>
    </row>
    <row r="57" spans="1:13" x14ac:dyDescent="0.25">
      <c r="C57" t="s">
        <v>0</v>
      </c>
      <c r="F57" t="s">
        <v>0</v>
      </c>
      <c r="G57" t="s">
        <v>0</v>
      </c>
      <c r="I57" t="s">
        <v>0</v>
      </c>
    </row>
    <row r="58" spans="1:13" x14ac:dyDescent="0.25">
      <c r="E58" t="s">
        <v>0</v>
      </c>
      <c r="F58" t="s">
        <v>0</v>
      </c>
      <c r="G58" t="s">
        <v>0</v>
      </c>
      <c r="J58" t="s">
        <v>0</v>
      </c>
    </row>
    <row r="59" spans="1:13" ht="15.75" x14ac:dyDescent="0.25">
      <c r="B59" s="91" t="s">
        <v>90</v>
      </c>
      <c r="C59" s="270">
        <v>275.00999999999993</v>
      </c>
      <c r="F59" t="s">
        <v>0</v>
      </c>
      <c r="G59" t="s">
        <v>0</v>
      </c>
    </row>
    <row r="60" spans="1:13" x14ac:dyDescent="0.25">
      <c r="F60" t="s">
        <v>0</v>
      </c>
      <c r="H60" t="s">
        <v>0</v>
      </c>
      <c r="I60" t="s">
        <v>0</v>
      </c>
    </row>
    <row r="61" spans="1:13" x14ac:dyDescent="0.25">
      <c r="B61" s="92" t="s">
        <v>91</v>
      </c>
      <c r="C61" s="180">
        <f>+C55+C59</f>
        <v>2666.1099999999997</v>
      </c>
      <c r="E61" t="s">
        <v>0</v>
      </c>
      <c r="F61" t="s">
        <v>0</v>
      </c>
      <c r="G61" t="s">
        <v>98</v>
      </c>
      <c r="H61" t="s">
        <v>98</v>
      </c>
      <c r="I61" t="s">
        <v>0</v>
      </c>
      <c r="J61" t="s">
        <v>118</v>
      </c>
    </row>
    <row r="62" spans="1:13" x14ac:dyDescent="0.25">
      <c r="E62" s="151"/>
      <c r="F62" t="s">
        <v>105</v>
      </c>
      <c r="G62" t="s">
        <v>0</v>
      </c>
      <c r="H62" s="197">
        <f>+C61-2775.5</f>
        <v>-109.39000000000033</v>
      </c>
    </row>
    <row r="63" spans="1:13" x14ac:dyDescent="0.25">
      <c r="J63" t="s">
        <v>172</v>
      </c>
      <c r="K63" t="s">
        <v>173</v>
      </c>
      <c r="L63" t="s">
        <v>35</v>
      </c>
      <c r="M63" s="132" t="s">
        <v>172</v>
      </c>
    </row>
    <row r="64" spans="1:13" x14ac:dyDescent="0.25">
      <c r="F64" t="s">
        <v>98</v>
      </c>
      <c r="G64" t="s">
        <v>0</v>
      </c>
      <c r="J64" t="s">
        <v>174</v>
      </c>
      <c r="K64" t="s">
        <v>86</v>
      </c>
      <c r="L64" s="132" t="s">
        <v>22</v>
      </c>
      <c r="M64" s="132" t="s">
        <v>174</v>
      </c>
    </row>
    <row r="65" spans="3:13" x14ac:dyDescent="0.25">
      <c r="C65" t="s">
        <v>118</v>
      </c>
      <c r="J65" t="s">
        <v>175</v>
      </c>
      <c r="K65" t="s">
        <v>96</v>
      </c>
      <c r="L65" s="132" t="s">
        <v>22</v>
      </c>
      <c r="M65" s="132" t="s">
        <v>175</v>
      </c>
    </row>
    <row r="66" spans="3:13" x14ac:dyDescent="0.25">
      <c r="F66" t="s">
        <v>0</v>
      </c>
      <c r="G66" t="s">
        <v>0</v>
      </c>
      <c r="J66" t="s">
        <v>176</v>
      </c>
      <c r="K66" t="s">
        <v>87</v>
      </c>
      <c r="L66" s="132" t="s">
        <v>135</v>
      </c>
      <c r="M66" s="132" t="s">
        <v>176</v>
      </c>
    </row>
    <row r="67" spans="3:13" x14ac:dyDescent="0.25">
      <c r="F67" t="s">
        <v>0</v>
      </c>
      <c r="G67" t="s">
        <v>0</v>
      </c>
      <c r="J67" t="s">
        <v>177</v>
      </c>
      <c r="K67" t="s">
        <v>42</v>
      </c>
      <c r="L67" s="132" t="s">
        <v>22</v>
      </c>
      <c r="M67" s="132" t="s">
        <v>177</v>
      </c>
    </row>
    <row r="68" spans="3:13" x14ac:dyDescent="0.25">
      <c r="C68" t="s">
        <v>105</v>
      </c>
      <c r="F68" t="s">
        <v>115</v>
      </c>
      <c r="J68" t="s">
        <v>178</v>
      </c>
      <c r="K68" t="s">
        <v>152</v>
      </c>
      <c r="L68" s="132" t="s">
        <v>22</v>
      </c>
      <c r="M68" s="132" t="s">
        <v>178</v>
      </c>
    </row>
    <row r="69" spans="3:13" x14ac:dyDescent="0.25">
      <c r="C69" t="s">
        <v>0</v>
      </c>
      <c r="D69" t="s">
        <v>0</v>
      </c>
      <c r="E69" t="s">
        <v>0</v>
      </c>
      <c r="G69" t="s">
        <v>0</v>
      </c>
      <c r="J69" t="s">
        <v>179</v>
      </c>
      <c r="K69" t="s">
        <v>148</v>
      </c>
      <c r="L69" s="132" t="s">
        <v>2</v>
      </c>
      <c r="M69" s="132" t="s">
        <v>179</v>
      </c>
    </row>
    <row r="70" spans="3:13" x14ac:dyDescent="0.25">
      <c r="D70" t="s">
        <v>0</v>
      </c>
      <c r="J70" t="s">
        <v>180</v>
      </c>
      <c r="K70" t="s">
        <v>110</v>
      </c>
      <c r="L70" s="132" t="s">
        <v>357</v>
      </c>
      <c r="M70" s="132" t="s">
        <v>180</v>
      </c>
    </row>
    <row r="71" spans="3:13" x14ac:dyDescent="0.25">
      <c r="J71" t="s">
        <v>181</v>
      </c>
      <c r="K71" t="s">
        <v>84</v>
      </c>
      <c r="L71" s="132" t="s">
        <v>357</v>
      </c>
      <c r="M71" s="132" t="s">
        <v>181</v>
      </c>
    </row>
    <row r="72" spans="3:13" x14ac:dyDescent="0.25">
      <c r="J72" t="s">
        <v>182</v>
      </c>
      <c r="K72" t="s">
        <v>85</v>
      </c>
      <c r="L72" s="132" t="s">
        <v>357</v>
      </c>
      <c r="M72" s="132" t="s">
        <v>182</v>
      </c>
    </row>
    <row r="73" spans="3:13" x14ac:dyDescent="0.25">
      <c r="J73" t="s">
        <v>183</v>
      </c>
      <c r="K73" t="s">
        <v>184</v>
      </c>
      <c r="L73" s="132" t="s">
        <v>357</v>
      </c>
      <c r="M73" s="132" t="s">
        <v>183</v>
      </c>
    </row>
    <row r="74" spans="3:13" x14ac:dyDescent="0.25">
      <c r="J74" t="s">
        <v>185</v>
      </c>
      <c r="K74" t="s">
        <v>104</v>
      </c>
      <c r="L74" s="132" t="s">
        <v>357</v>
      </c>
      <c r="M74" s="132" t="s">
        <v>185</v>
      </c>
    </row>
    <row r="75" spans="3:13" x14ac:dyDescent="0.25">
      <c r="J75" t="s">
        <v>186</v>
      </c>
      <c r="K75" t="s">
        <v>36</v>
      </c>
      <c r="L75" s="132" t="s">
        <v>35</v>
      </c>
      <c r="M75" s="132" t="s">
        <v>186</v>
      </c>
    </row>
    <row r="76" spans="3:13" x14ac:dyDescent="0.25">
      <c r="J76" t="s">
        <v>187</v>
      </c>
      <c r="K76" t="s">
        <v>34</v>
      </c>
      <c r="L76" s="132" t="s">
        <v>35</v>
      </c>
      <c r="M76" s="132" t="s">
        <v>187</v>
      </c>
    </row>
    <row r="77" spans="3:13" x14ac:dyDescent="0.25">
      <c r="J77" t="s">
        <v>188</v>
      </c>
      <c r="K77" t="s">
        <v>189</v>
      </c>
      <c r="L77" s="132" t="s">
        <v>135</v>
      </c>
      <c r="M77" s="132" t="s">
        <v>188</v>
      </c>
    </row>
    <row r="78" spans="3:13" x14ac:dyDescent="0.25">
      <c r="J78" t="s">
        <v>190</v>
      </c>
      <c r="K78" t="s">
        <v>191</v>
      </c>
      <c r="L78" s="132" t="s">
        <v>358</v>
      </c>
      <c r="M78" s="132" t="s">
        <v>190</v>
      </c>
    </row>
    <row r="79" spans="3:13" x14ac:dyDescent="0.25">
      <c r="J79" t="s">
        <v>192</v>
      </c>
      <c r="K79" t="s">
        <v>193</v>
      </c>
      <c r="L79" s="132" t="s">
        <v>358</v>
      </c>
      <c r="M79" s="132" t="s">
        <v>192</v>
      </c>
    </row>
    <row r="80" spans="3:13" x14ac:dyDescent="0.25">
      <c r="J80" t="s">
        <v>194</v>
      </c>
      <c r="K80" t="s">
        <v>195</v>
      </c>
      <c r="L80" s="132" t="s">
        <v>358</v>
      </c>
      <c r="M80" s="132" t="s">
        <v>194</v>
      </c>
    </row>
    <row r="81" spans="10:13" x14ac:dyDescent="0.25">
      <c r="J81" t="s">
        <v>196</v>
      </c>
      <c r="K81" t="s">
        <v>197</v>
      </c>
      <c r="L81" s="132" t="s">
        <v>358</v>
      </c>
      <c r="M81" s="132" t="s">
        <v>196</v>
      </c>
    </row>
    <row r="82" spans="10:13" x14ac:dyDescent="0.25">
      <c r="J82" t="s">
        <v>198</v>
      </c>
      <c r="K82" t="s">
        <v>199</v>
      </c>
      <c r="L82" s="132" t="s">
        <v>358</v>
      </c>
      <c r="M82" s="132" t="s">
        <v>198</v>
      </c>
    </row>
    <row r="83" spans="10:13" x14ac:dyDescent="0.25">
      <c r="J83" t="s">
        <v>200</v>
      </c>
      <c r="K83" t="s">
        <v>201</v>
      </c>
      <c r="L83" s="132" t="s">
        <v>358</v>
      </c>
      <c r="M83" s="132" t="s">
        <v>200</v>
      </c>
    </row>
    <row r="84" spans="10:13" x14ac:dyDescent="0.25">
      <c r="J84" t="s">
        <v>202</v>
      </c>
      <c r="K84" t="s">
        <v>203</v>
      </c>
      <c r="L84" s="132" t="s">
        <v>358</v>
      </c>
      <c r="M84" s="132" t="s">
        <v>202</v>
      </c>
    </row>
    <row r="85" spans="10:13" x14ac:dyDescent="0.25">
      <c r="J85" t="s">
        <v>204</v>
      </c>
      <c r="K85" t="s">
        <v>205</v>
      </c>
      <c r="L85" s="132" t="s">
        <v>358</v>
      </c>
      <c r="M85" s="132" t="s">
        <v>204</v>
      </c>
    </row>
    <row r="86" spans="10:13" x14ac:dyDescent="0.25">
      <c r="J86" t="s">
        <v>206</v>
      </c>
      <c r="K86" t="s">
        <v>207</v>
      </c>
      <c r="L86" s="132" t="s">
        <v>358</v>
      </c>
      <c r="M86" s="132" t="s">
        <v>206</v>
      </c>
    </row>
    <row r="87" spans="10:13" x14ac:dyDescent="0.25">
      <c r="J87" t="s">
        <v>208</v>
      </c>
      <c r="K87" t="s">
        <v>209</v>
      </c>
      <c r="L87" s="132" t="s">
        <v>358</v>
      </c>
      <c r="M87" s="132" t="s">
        <v>208</v>
      </c>
    </row>
    <row r="88" spans="10:13" x14ac:dyDescent="0.25">
      <c r="J88" t="s">
        <v>210</v>
      </c>
      <c r="K88" t="s">
        <v>211</v>
      </c>
      <c r="L88" s="132" t="s">
        <v>358</v>
      </c>
      <c r="M88" s="132" t="s">
        <v>210</v>
      </c>
    </row>
    <row r="89" spans="10:13" x14ac:dyDescent="0.25">
      <c r="J89" t="s">
        <v>212</v>
      </c>
      <c r="K89" t="s">
        <v>213</v>
      </c>
      <c r="L89" s="132" t="s">
        <v>358</v>
      </c>
      <c r="M89" s="132" t="s">
        <v>212</v>
      </c>
    </row>
    <row r="90" spans="10:13" x14ac:dyDescent="0.25">
      <c r="J90" t="s">
        <v>214</v>
      </c>
      <c r="K90" t="s">
        <v>215</v>
      </c>
      <c r="L90" s="132" t="s">
        <v>358</v>
      </c>
      <c r="M90" s="132" t="s">
        <v>214</v>
      </c>
    </row>
    <row r="91" spans="10:13" x14ac:dyDescent="0.25">
      <c r="J91" t="s">
        <v>216</v>
      </c>
      <c r="K91" t="s">
        <v>217</v>
      </c>
      <c r="L91" s="132" t="s">
        <v>358</v>
      </c>
      <c r="M91" s="132" t="s">
        <v>216</v>
      </c>
    </row>
    <row r="92" spans="10:13" x14ac:dyDescent="0.25">
      <c r="J92" t="s">
        <v>218</v>
      </c>
      <c r="K92" t="s">
        <v>219</v>
      </c>
      <c r="L92" s="132" t="s">
        <v>358</v>
      </c>
      <c r="M92" s="132" t="s">
        <v>218</v>
      </c>
    </row>
    <row r="93" spans="10:13" x14ac:dyDescent="0.25">
      <c r="J93" t="s">
        <v>220</v>
      </c>
      <c r="K93" t="s">
        <v>221</v>
      </c>
      <c r="L93" s="132" t="s">
        <v>358</v>
      </c>
      <c r="M93" s="132" t="s">
        <v>220</v>
      </c>
    </row>
    <row r="94" spans="10:13" x14ac:dyDescent="0.25">
      <c r="J94" t="s">
        <v>222</v>
      </c>
      <c r="K94" t="s">
        <v>223</v>
      </c>
      <c r="L94" s="132" t="s">
        <v>358</v>
      </c>
      <c r="M94" s="132" t="s">
        <v>222</v>
      </c>
    </row>
    <row r="95" spans="10:13" x14ac:dyDescent="0.25">
      <c r="J95" t="s">
        <v>224</v>
      </c>
      <c r="K95" t="s">
        <v>225</v>
      </c>
      <c r="L95" s="132" t="s">
        <v>358</v>
      </c>
      <c r="M95" s="132" t="s">
        <v>224</v>
      </c>
    </row>
    <row r="96" spans="10:13" x14ac:dyDescent="0.25">
      <c r="J96" t="s">
        <v>226</v>
      </c>
      <c r="K96" t="s">
        <v>227</v>
      </c>
      <c r="L96" s="132" t="s">
        <v>358</v>
      </c>
      <c r="M96" s="132" t="s">
        <v>226</v>
      </c>
    </row>
    <row r="97" spans="4:13" x14ac:dyDescent="0.25">
      <c r="J97" t="s">
        <v>228</v>
      </c>
      <c r="K97" t="s">
        <v>229</v>
      </c>
      <c r="L97" s="132" t="s">
        <v>358</v>
      </c>
      <c r="M97" s="132" t="s">
        <v>228</v>
      </c>
    </row>
    <row r="98" spans="4:13" x14ac:dyDescent="0.25">
      <c r="J98" t="s">
        <v>230</v>
      </c>
      <c r="K98" t="s">
        <v>231</v>
      </c>
      <c r="L98" s="132" t="s">
        <v>358</v>
      </c>
      <c r="M98" s="132" t="s">
        <v>230</v>
      </c>
    </row>
    <row r="99" spans="4:13" x14ac:dyDescent="0.25">
      <c r="J99" t="s">
        <v>232</v>
      </c>
      <c r="K99" t="s">
        <v>233</v>
      </c>
      <c r="L99" s="132" t="s">
        <v>358</v>
      </c>
      <c r="M99" s="132" t="s">
        <v>232</v>
      </c>
    </row>
    <row r="100" spans="4:13" x14ac:dyDescent="0.25">
      <c r="J100" t="s">
        <v>234</v>
      </c>
      <c r="K100" t="s">
        <v>235</v>
      </c>
      <c r="L100" s="132" t="s">
        <v>358</v>
      </c>
      <c r="M100" s="132" t="s">
        <v>234</v>
      </c>
    </row>
    <row r="101" spans="4:13" x14ac:dyDescent="0.25">
      <c r="J101" t="s">
        <v>236</v>
      </c>
      <c r="K101" t="s">
        <v>237</v>
      </c>
      <c r="L101" s="132" t="s">
        <v>358</v>
      </c>
      <c r="M101" s="132" t="s">
        <v>236</v>
      </c>
    </row>
    <row r="102" spans="4:13" x14ac:dyDescent="0.25">
      <c r="J102" t="s">
        <v>238</v>
      </c>
      <c r="K102" t="s">
        <v>239</v>
      </c>
      <c r="L102" s="132" t="s">
        <v>358</v>
      </c>
      <c r="M102" s="132" t="s">
        <v>238</v>
      </c>
    </row>
    <row r="103" spans="4:13" x14ac:dyDescent="0.25">
      <c r="J103" t="s">
        <v>240</v>
      </c>
      <c r="K103" t="s">
        <v>241</v>
      </c>
      <c r="L103" s="132" t="s">
        <v>358</v>
      </c>
      <c r="M103" s="132" t="s">
        <v>240</v>
      </c>
    </row>
    <row r="104" spans="4:13" x14ac:dyDescent="0.25">
      <c r="J104" t="s">
        <v>242</v>
      </c>
      <c r="K104" t="s">
        <v>243</v>
      </c>
      <c r="L104" s="132" t="s">
        <v>358</v>
      </c>
      <c r="M104" s="132" t="s">
        <v>242</v>
      </c>
    </row>
    <row r="105" spans="4:13" x14ac:dyDescent="0.25">
      <c r="D105" s="112"/>
      <c r="J105" t="s">
        <v>244</v>
      </c>
      <c r="K105" t="s">
        <v>245</v>
      </c>
      <c r="L105" s="132" t="s">
        <v>358</v>
      </c>
      <c r="M105" s="132" t="s">
        <v>244</v>
      </c>
    </row>
    <row r="106" spans="4:13" x14ac:dyDescent="0.25">
      <c r="J106" t="s">
        <v>246</v>
      </c>
      <c r="K106" t="s">
        <v>247</v>
      </c>
      <c r="L106" s="132" t="s">
        <v>358</v>
      </c>
      <c r="M106" s="132" t="s">
        <v>246</v>
      </c>
    </row>
    <row r="107" spans="4:13" x14ac:dyDescent="0.25">
      <c r="J107" t="s">
        <v>248</v>
      </c>
      <c r="K107" t="s">
        <v>249</v>
      </c>
      <c r="L107" s="132" t="s">
        <v>358</v>
      </c>
      <c r="M107" s="132" t="s">
        <v>248</v>
      </c>
    </row>
    <row r="108" spans="4:13" x14ac:dyDescent="0.25">
      <c r="J108" t="s">
        <v>250</v>
      </c>
      <c r="K108" t="s">
        <v>251</v>
      </c>
      <c r="L108" s="132" t="s">
        <v>358</v>
      </c>
      <c r="M108" s="132" t="s">
        <v>250</v>
      </c>
    </row>
    <row r="109" spans="4:13" x14ac:dyDescent="0.25">
      <c r="J109" t="s">
        <v>252</v>
      </c>
      <c r="K109" t="s">
        <v>253</v>
      </c>
      <c r="L109" s="132" t="s">
        <v>358</v>
      </c>
      <c r="M109" s="132" t="s">
        <v>252</v>
      </c>
    </row>
    <row r="110" spans="4:13" x14ac:dyDescent="0.25">
      <c r="J110" t="s">
        <v>254</v>
      </c>
      <c r="K110" t="s">
        <v>255</v>
      </c>
      <c r="L110" s="132" t="s">
        <v>358</v>
      </c>
      <c r="M110" s="132" t="s">
        <v>254</v>
      </c>
    </row>
    <row r="111" spans="4:13" x14ac:dyDescent="0.25">
      <c r="J111" t="s">
        <v>256</v>
      </c>
      <c r="K111" t="s">
        <v>257</v>
      </c>
      <c r="L111" s="132" t="s">
        <v>358</v>
      </c>
      <c r="M111" s="132" t="s">
        <v>256</v>
      </c>
    </row>
    <row r="112" spans="4:13" x14ac:dyDescent="0.25">
      <c r="J112" t="s">
        <v>258</v>
      </c>
      <c r="K112" t="s">
        <v>259</v>
      </c>
      <c r="L112" s="132" t="s">
        <v>358</v>
      </c>
      <c r="M112" s="132" t="s">
        <v>258</v>
      </c>
    </row>
    <row r="113" spans="10:13" x14ac:dyDescent="0.25">
      <c r="J113" t="s">
        <v>260</v>
      </c>
      <c r="K113" t="s">
        <v>261</v>
      </c>
      <c r="L113" s="132" t="s">
        <v>358</v>
      </c>
      <c r="M113" s="132" t="s">
        <v>260</v>
      </c>
    </row>
    <row r="114" spans="10:13" x14ac:dyDescent="0.25">
      <c r="J114" t="s">
        <v>262</v>
      </c>
      <c r="K114" t="s">
        <v>263</v>
      </c>
      <c r="L114" s="132" t="s">
        <v>358</v>
      </c>
      <c r="M114" s="132" t="s">
        <v>262</v>
      </c>
    </row>
    <row r="115" spans="10:13" x14ac:dyDescent="0.25">
      <c r="J115" t="s">
        <v>264</v>
      </c>
      <c r="K115" t="s">
        <v>265</v>
      </c>
      <c r="L115" s="132" t="s">
        <v>358</v>
      </c>
      <c r="M115" s="132" t="s">
        <v>264</v>
      </c>
    </row>
    <row r="116" spans="10:13" x14ac:dyDescent="0.25">
      <c r="J116" t="s">
        <v>266</v>
      </c>
      <c r="K116" t="s">
        <v>267</v>
      </c>
      <c r="L116" s="132" t="s">
        <v>358</v>
      </c>
      <c r="M116" s="132" t="s">
        <v>266</v>
      </c>
    </row>
    <row r="117" spans="10:13" x14ac:dyDescent="0.25">
      <c r="J117" t="s">
        <v>268</v>
      </c>
      <c r="K117" t="s">
        <v>269</v>
      </c>
      <c r="L117" s="132" t="s">
        <v>358</v>
      </c>
      <c r="M117" s="132" t="s">
        <v>268</v>
      </c>
    </row>
    <row r="118" spans="10:13" x14ac:dyDescent="0.25">
      <c r="J118" t="s">
        <v>270</v>
      </c>
      <c r="K118" t="s">
        <v>271</v>
      </c>
      <c r="L118" s="132" t="s">
        <v>358</v>
      </c>
      <c r="M118" s="132" t="s">
        <v>270</v>
      </c>
    </row>
    <row r="119" spans="10:13" x14ac:dyDescent="0.25">
      <c r="J119" t="s">
        <v>272</v>
      </c>
      <c r="K119" t="s">
        <v>273</v>
      </c>
      <c r="L119" s="132" t="s">
        <v>358</v>
      </c>
      <c r="M119" s="132" t="s">
        <v>272</v>
      </c>
    </row>
    <row r="120" spans="10:13" x14ac:dyDescent="0.25">
      <c r="J120" t="s">
        <v>274</v>
      </c>
      <c r="K120" t="s">
        <v>25</v>
      </c>
      <c r="L120" s="132" t="s">
        <v>136</v>
      </c>
      <c r="M120" s="132" t="s">
        <v>274</v>
      </c>
    </row>
    <row r="121" spans="10:13" x14ac:dyDescent="0.25">
      <c r="J121" t="s">
        <v>275</v>
      </c>
      <c r="K121" t="s">
        <v>158</v>
      </c>
      <c r="L121" s="132" t="s">
        <v>3</v>
      </c>
      <c r="M121" s="132" t="s">
        <v>275</v>
      </c>
    </row>
    <row r="122" spans="10:13" x14ac:dyDescent="0.25">
      <c r="J122" t="s">
        <v>276</v>
      </c>
      <c r="K122" t="s">
        <v>157</v>
      </c>
      <c r="L122" s="132" t="s">
        <v>137</v>
      </c>
      <c r="M122" s="132" t="s">
        <v>276</v>
      </c>
    </row>
    <row r="123" spans="10:13" x14ac:dyDescent="0.25">
      <c r="J123" t="s">
        <v>277</v>
      </c>
      <c r="K123" t="s">
        <v>41</v>
      </c>
      <c r="L123" s="132" t="s">
        <v>22</v>
      </c>
      <c r="M123" s="132" t="s">
        <v>277</v>
      </c>
    </row>
    <row r="124" spans="10:13" x14ac:dyDescent="0.25">
      <c r="J124" t="s">
        <v>278</v>
      </c>
      <c r="K124" t="s">
        <v>43</v>
      </c>
      <c r="L124" s="132" t="s">
        <v>22</v>
      </c>
      <c r="M124" s="132" t="s">
        <v>278</v>
      </c>
    </row>
    <row r="125" spans="10:13" x14ac:dyDescent="0.25">
      <c r="J125" t="s">
        <v>279</v>
      </c>
      <c r="K125" t="s">
        <v>40</v>
      </c>
      <c r="L125" s="132" t="s">
        <v>22</v>
      </c>
      <c r="M125" s="132" t="s">
        <v>279</v>
      </c>
    </row>
    <row r="126" spans="10:13" x14ac:dyDescent="0.25">
      <c r="J126" t="s">
        <v>280</v>
      </c>
      <c r="K126" t="s">
        <v>281</v>
      </c>
      <c r="L126" s="132" t="s">
        <v>35</v>
      </c>
      <c r="M126" s="132" t="s">
        <v>280</v>
      </c>
    </row>
    <row r="127" spans="10:13" x14ac:dyDescent="0.25">
      <c r="J127" t="s">
        <v>282</v>
      </c>
      <c r="K127" t="s">
        <v>283</v>
      </c>
      <c r="L127" s="132" t="s">
        <v>35</v>
      </c>
      <c r="M127" s="132" t="s">
        <v>282</v>
      </c>
    </row>
    <row r="128" spans="10:13" x14ac:dyDescent="0.25">
      <c r="J128" t="s">
        <v>284</v>
      </c>
      <c r="K128" t="s">
        <v>285</v>
      </c>
      <c r="L128" s="132" t="s">
        <v>3</v>
      </c>
      <c r="M128" s="132" t="s">
        <v>284</v>
      </c>
    </row>
    <row r="129" spans="10:13" x14ac:dyDescent="0.25">
      <c r="J129" t="s">
        <v>286</v>
      </c>
      <c r="K129" t="s">
        <v>167</v>
      </c>
      <c r="L129" s="132" t="s">
        <v>2</v>
      </c>
      <c r="M129" s="132" t="s">
        <v>286</v>
      </c>
    </row>
    <row r="130" spans="10:13" x14ac:dyDescent="0.25">
      <c r="J130" t="s">
        <v>287</v>
      </c>
      <c r="K130" t="s">
        <v>288</v>
      </c>
      <c r="L130" s="132" t="s">
        <v>3</v>
      </c>
      <c r="M130" s="132" t="s">
        <v>287</v>
      </c>
    </row>
    <row r="131" spans="10:13" x14ac:dyDescent="0.25">
      <c r="J131" t="s">
        <v>289</v>
      </c>
      <c r="K131" t="s">
        <v>168</v>
      </c>
      <c r="L131" s="132" t="s">
        <v>2</v>
      </c>
      <c r="M131" s="132" t="s">
        <v>289</v>
      </c>
    </row>
    <row r="132" spans="10:13" x14ac:dyDescent="0.25">
      <c r="J132" t="s">
        <v>290</v>
      </c>
      <c r="K132" t="s">
        <v>291</v>
      </c>
      <c r="L132" s="132" t="s">
        <v>3</v>
      </c>
      <c r="M132" s="132" t="s">
        <v>290</v>
      </c>
    </row>
    <row r="133" spans="10:13" x14ac:dyDescent="0.25">
      <c r="J133" t="s">
        <v>292</v>
      </c>
      <c r="K133" t="s">
        <v>166</v>
      </c>
      <c r="L133" s="132" t="s">
        <v>2</v>
      </c>
      <c r="M133" s="132" t="s">
        <v>292</v>
      </c>
    </row>
    <row r="134" spans="10:13" x14ac:dyDescent="0.25">
      <c r="J134" t="s">
        <v>293</v>
      </c>
      <c r="K134" t="s">
        <v>44</v>
      </c>
      <c r="L134" s="132" t="s">
        <v>22</v>
      </c>
      <c r="M134" s="132" t="s">
        <v>293</v>
      </c>
    </row>
    <row r="135" spans="10:13" x14ac:dyDescent="0.25">
      <c r="J135" t="s">
        <v>294</v>
      </c>
      <c r="K135" t="s">
        <v>45</v>
      </c>
      <c r="L135" s="132" t="s">
        <v>22</v>
      </c>
      <c r="M135" s="132" t="s">
        <v>294</v>
      </c>
    </row>
    <row r="136" spans="10:13" x14ac:dyDescent="0.25">
      <c r="J136" t="s">
        <v>295</v>
      </c>
      <c r="K136" t="s">
        <v>4</v>
      </c>
      <c r="L136" s="132" t="s">
        <v>22</v>
      </c>
      <c r="M136" s="132" t="s">
        <v>295</v>
      </c>
    </row>
    <row r="137" spans="10:13" x14ac:dyDescent="0.25">
      <c r="J137" t="s">
        <v>296</v>
      </c>
      <c r="K137" t="s">
        <v>5</v>
      </c>
      <c r="L137" s="132" t="s">
        <v>22</v>
      </c>
      <c r="M137" s="132" t="s">
        <v>296</v>
      </c>
    </row>
    <row r="138" spans="10:13" x14ac:dyDescent="0.25">
      <c r="J138" t="s">
        <v>297</v>
      </c>
      <c r="K138" t="s">
        <v>151</v>
      </c>
      <c r="L138" s="132" t="s">
        <v>2</v>
      </c>
      <c r="M138" s="132" t="s">
        <v>297</v>
      </c>
    </row>
    <row r="139" spans="10:13" x14ac:dyDescent="0.25">
      <c r="J139" t="s">
        <v>298</v>
      </c>
      <c r="K139" t="s">
        <v>153</v>
      </c>
      <c r="L139" s="132" t="s">
        <v>2</v>
      </c>
      <c r="M139" s="132" t="s">
        <v>298</v>
      </c>
    </row>
    <row r="140" spans="10:13" x14ac:dyDescent="0.25">
      <c r="J140" t="s">
        <v>299</v>
      </c>
      <c r="K140" t="s">
        <v>142</v>
      </c>
      <c r="L140" s="132" t="s">
        <v>22</v>
      </c>
      <c r="M140" s="132" t="s">
        <v>299</v>
      </c>
    </row>
    <row r="141" spans="10:13" x14ac:dyDescent="0.25">
      <c r="J141" t="s">
        <v>300</v>
      </c>
      <c r="K141" t="s">
        <v>145</v>
      </c>
      <c r="L141" s="132" t="s">
        <v>22</v>
      </c>
      <c r="M141" s="132" t="s">
        <v>300</v>
      </c>
    </row>
    <row r="142" spans="10:13" x14ac:dyDescent="0.25">
      <c r="J142" t="s">
        <v>301</v>
      </c>
      <c r="K142" t="s">
        <v>27</v>
      </c>
      <c r="L142" s="132" t="s">
        <v>22</v>
      </c>
      <c r="M142" s="132" t="s">
        <v>301</v>
      </c>
    </row>
    <row r="143" spans="10:13" x14ac:dyDescent="0.25">
      <c r="J143" t="s">
        <v>302</v>
      </c>
      <c r="K143" t="s">
        <v>29</v>
      </c>
      <c r="L143" s="132" t="s">
        <v>22</v>
      </c>
      <c r="M143" s="132" t="s">
        <v>302</v>
      </c>
    </row>
    <row r="144" spans="10:13" x14ac:dyDescent="0.25">
      <c r="J144" t="s">
        <v>303</v>
      </c>
      <c r="K144" t="s">
        <v>37</v>
      </c>
      <c r="L144" s="132" t="s">
        <v>2</v>
      </c>
      <c r="M144" s="132" t="s">
        <v>303</v>
      </c>
    </row>
    <row r="145" spans="10:13" x14ac:dyDescent="0.25">
      <c r="J145" t="s">
        <v>304</v>
      </c>
      <c r="K145" t="s">
        <v>38</v>
      </c>
      <c r="L145" s="132" t="s">
        <v>2</v>
      </c>
      <c r="M145" s="132" t="s">
        <v>304</v>
      </c>
    </row>
    <row r="146" spans="10:13" x14ac:dyDescent="0.25">
      <c r="J146" t="s">
        <v>305</v>
      </c>
      <c r="K146" t="s">
        <v>143</v>
      </c>
      <c r="L146" s="132" t="s">
        <v>2</v>
      </c>
      <c r="M146" s="132" t="s">
        <v>305</v>
      </c>
    </row>
    <row r="147" spans="10:13" x14ac:dyDescent="0.25">
      <c r="J147" t="s">
        <v>306</v>
      </c>
      <c r="K147" t="s">
        <v>144</v>
      </c>
      <c r="L147" s="132" t="s">
        <v>2</v>
      </c>
      <c r="M147" s="132" t="s">
        <v>306</v>
      </c>
    </row>
    <row r="148" spans="10:13" x14ac:dyDescent="0.25">
      <c r="J148" t="s">
        <v>307</v>
      </c>
      <c r="K148" t="s">
        <v>146</v>
      </c>
      <c r="L148" s="132" t="s">
        <v>2</v>
      </c>
      <c r="M148" s="132" t="s">
        <v>307</v>
      </c>
    </row>
    <row r="149" spans="10:13" x14ac:dyDescent="0.25">
      <c r="J149" t="s">
        <v>308</v>
      </c>
      <c r="K149" t="s">
        <v>20</v>
      </c>
      <c r="L149" s="132" t="s">
        <v>22</v>
      </c>
      <c r="M149" s="132" t="s">
        <v>308</v>
      </c>
    </row>
    <row r="150" spans="10:13" x14ac:dyDescent="0.25">
      <c r="J150" t="s">
        <v>309</v>
      </c>
      <c r="K150" t="s">
        <v>147</v>
      </c>
      <c r="L150" s="132" t="s">
        <v>2</v>
      </c>
      <c r="M150" s="132" t="s">
        <v>309</v>
      </c>
    </row>
    <row r="151" spans="10:13" x14ac:dyDescent="0.25">
      <c r="J151" t="s">
        <v>310</v>
      </c>
      <c r="K151" t="s">
        <v>154</v>
      </c>
      <c r="L151" s="132" t="s">
        <v>137</v>
      </c>
      <c r="M151" s="132" t="s">
        <v>310</v>
      </c>
    </row>
    <row r="152" spans="10:13" x14ac:dyDescent="0.25">
      <c r="J152" t="s">
        <v>311</v>
      </c>
      <c r="K152" t="s">
        <v>30</v>
      </c>
      <c r="L152" s="132" t="s">
        <v>22</v>
      </c>
      <c r="M152" s="132" t="s">
        <v>311</v>
      </c>
    </row>
    <row r="153" spans="10:13" x14ac:dyDescent="0.25">
      <c r="J153" t="s">
        <v>312</v>
      </c>
      <c r="K153" t="s">
        <v>156</v>
      </c>
      <c r="L153" s="132" t="s">
        <v>137</v>
      </c>
      <c r="M153" s="132" t="s">
        <v>312</v>
      </c>
    </row>
    <row r="154" spans="10:13" x14ac:dyDescent="0.25">
      <c r="J154" t="s">
        <v>313</v>
      </c>
      <c r="K154" t="s">
        <v>155</v>
      </c>
      <c r="L154" s="132" t="s">
        <v>137</v>
      </c>
      <c r="M154" s="132" t="s">
        <v>313</v>
      </c>
    </row>
    <row r="155" spans="10:13" x14ac:dyDescent="0.25">
      <c r="J155" t="s">
        <v>314</v>
      </c>
      <c r="K155" t="s">
        <v>150</v>
      </c>
      <c r="L155" s="132" t="s">
        <v>2</v>
      </c>
      <c r="M155" s="132" t="s">
        <v>314</v>
      </c>
    </row>
    <row r="156" spans="10:13" x14ac:dyDescent="0.25">
      <c r="J156" t="s">
        <v>315</v>
      </c>
      <c r="K156" t="s">
        <v>149</v>
      </c>
      <c r="L156" s="132" t="s">
        <v>2</v>
      </c>
      <c r="M156" s="132" t="s">
        <v>315</v>
      </c>
    </row>
    <row r="157" spans="10:13" x14ac:dyDescent="0.25">
      <c r="J157" t="s">
        <v>316</v>
      </c>
      <c r="K157" t="s">
        <v>89</v>
      </c>
      <c r="L157" s="132" t="s">
        <v>359</v>
      </c>
      <c r="M157" s="132" t="s">
        <v>316</v>
      </c>
    </row>
    <row r="158" spans="10:13" x14ac:dyDescent="0.25">
      <c r="J158" t="s">
        <v>317</v>
      </c>
      <c r="K158" t="s">
        <v>318</v>
      </c>
      <c r="L158" s="132" t="s">
        <v>360</v>
      </c>
      <c r="M158" s="132" t="s">
        <v>317</v>
      </c>
    </row>
    <row r="159" spans="10:13" x14ac:dyDescent="0.25">
      <c r="J159" t="s">
        <v>319</v>
      </c>
      <c r="K159" t="s">
        <v>320</v>
      </c>
      <c r="L159" s="132" t="s">
        <v>359</v>
      </c>
      <c r="M159" s="132" t="s">
        <v>319</v>
      </c>
    </row>
    <row r="160" spans="10:13" x14ac:dyDescent="0.25">
      <c r="J160" t="s">
        <v>321</v>
      </c>
      <c r="K160" t="s">
        <v>322</v>
      </c>
      <c r="L160" s="132" t="s">
        <v>357</v>
      </c>
      <c r="M160" s="132" t="s">
        <v>321</v>
      </c>
    </row>
    <row r="161" spans="10:13" x14ac:dyDescent="0.25">
      <c r="J161" t="s">
        <v>323</v>
      </c>
      <c r="K161" t="s">
        <v>324</v>
      </c>
      <c r="L161" s="132" t="s">
        <v>357</v>
      </c>
      <c r="M161" s="132" t="s">
        <v>323</v>
      </c>
    </row>
    <row r="162" spans="10:13" x14ac:dyDescent="0.25">
      <c r="J162" t="s">
        <v>325</v>
      </c>
      <c r="K162" t="s">
        <v>326</v>
      </c>
      <c r="L162" s="132" t="s">
        <v>357</v>
      </c>
      <c r="M162" s="132" t="s">
        <v>325</v>
      </c>
    </row>
    <row r="163" spans="10:13" x14ac:dyDescent="0.25">
      <c r="J163" t="s">
        <v>327</v>
      </c>
      <c r="K163" t="s">
        <v>328</v>
      </c>
      <c r="L163" s="132" t="s">
        <v>359</v>
      </c>
      <c r="M163" s="132" t="s">
        <v>327</v>
      </c>
    </row>
    <row r="164" spans="10:13" x14ac:dyDescent="0.25">
      <c r="J164" t="s">
        <v>329</v>
      </c>
      <c r="K164" t="s">
        <v>330</v>
      </c>
      <c r="L164" s="132" t="s">
        <v>357</v>
      </c>
      <c r="M164" s="132" t="s">
        <v>329</v>
      </c>
    </row>
    <row r="165" spans="10:13" x14ac:dyDescent="0.25">
      <c r="J165" t="s">
        <v>331</v>
      </c>
      <c r="K165" t="s">
        <v>123</v>
      </c>
      <c r="L165" s="132" t="s">
        <v>359</v>
      </c>
      <c r="M165" s="132" t="s">
        <v>331</v>
      </c>
    </row>
    <row r="166" spans="10:13" x14ac:dyDescent="0.25">
      <c r="J166" t="s">
        <v>362</v>
      </c>
      <c r="K166" t="s">
        <v>363</v>
      </c>
      <c r="L166" t="s">
        <v>357</v>
      </c>
      <c r="M166" t="s">
        <v>362</v>
      </c>
    </row>
  </sheetData>
  <conditionalFormatting sqref="E62">
    <cfRule type="expression" dxfId="3" priority="2">
      <formula>$C62="G3QUISQ1"</formula>
    </cfRule>
    <cfRule type="expression" dxfId="2" priority="3">
      <formula>$C62="G3EM2CFO"</formula>
    </cfRule>
    <cfRule type="expression" dxfId="1" priority="4">
      <formula>$C62="G3EM2CGN"</formula>
    </cfRule>
    <cfRule type="cellIs" dxfId="0" priority="5" operator="equal">
      <formula>0</formula>
    </cfRule>
  </conditionalFormatting>
  <dataValidations count="1">
    <dataValidation type="list" allowBlank="1" showInputMessage="1" showErrorMessage="1" sqref="D2" xr:uid="{00000000-0002-0000-0300-000000000000}">
      <formula1>$R$14:$R$39</formula1>
    </dataValidation>
  </dataValidations>
  <pageMargins left="0.7" right="0.7" top="0.75" bottom="0.75" header="0.3" footer="0.3"/>
  <pageSetup scale="28" fitToWidth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Generacion</vt:lpstr>
      <vt:lpstr>Lista de Mérito</vt:lpstr>
      <vt:lpstr>Data</vt:lpstr>
      <vt:lpstr>GENERADORAS EN LINEA</vt:lpstr>
      <vt:lpstr>Data!Área_de_impresión</vt:lpstr>
      <vt:lpstr>Generacion!Área_de_impresión</vt:lpstr>
      <vt:lpstr>'Lista de Mérito'!Área_de_impresión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Ramirez</dc:creator>
  <cp:lastModifiedBy>Elvin Osiris Sanchez Jimenez</cp:lastModifiedBy>
  <cp:lastPrinted>2021-12-30T13:17:15Z</cp:lastPrinted>
  <dcterms:created xsi:type="dcterms:W3CDTF">2016-05-12T12:35:03Z</dcterms:created>
  <dcterms:modified xsi:type="dcterms:W3CDTF">2021-12-30T13:17:54Z</dcterms:modified>
</cp:coreProperties>
</file>