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showInkAnnotation="0"/>
  <mc:AlternateContent xmlns:mc="http://schemas.openxmlformats.org/markup-compatibility/2006">
    <mc:Choice Requires="x15">
      <x15ac:absPath xmlns:x15ac="http://schemas.microsoft.com/office/spreadsheetml/2010/11/ac" url="\\siedc\DATA_SIE\Direccion de Mercados Electricos y SENI\2 BUCKUP DE PCs DMEM\Gerencia SENI\Gerencia SENI\comun SENI\REPORTES DIARIOS 2019 XXXXXXXXXXX\2) FEBRERO\"/>
    </mc:Choice>
  </mc:AlternateContent>
  <xr:revisionPtr revIDLastSave="0" documentId="10_ncr:100000_{A85D3D6B-B966-4A4D-AD7E-4E1F040137E1}" xr6:coauthVersionLast="31" xr6:coauthVersionMax="31" xr10:uidLastSave="{00000000-0000-0000-0000-000000000000}"/>
  <bookViews>
    <workbookView xWindow="0" yWindow="0" windowWidth="20490" windowHeight="7755" xr2:uid="{00000000-000D-0000-FFFF-FFFF00000000}"/>
  </bookViews>
  <sheets>
    <sheet name="Generacion" sheetId="5" r:id="rId1"/>
    <sheet name="Lista de Mérito" sheetId="11" r:id="rId2"/>
    <sheet name="Data" sheetId="9" r:id="rId3"/>
    <sheet name="GENERADORAS EN LINEA" sheetId="10" r:id="rId4"/>
  </sheets>
  <externalReferences>
    <externalReference r:id="rId5"/>
    <externalReference r:id="rId6"/>
  </externalReferences>
  <definedNames>
    <definedName name="A" localSheetId="0">#REF!</definedName>
    <definedName name="A">#REF!</definedName>
    <definedName name="_xlnm.Print_Area" localSheetId="0">Generacion!$B$3:$H$50</definedName>
    <definedName name="_xlnm.Print_Area" localSheetId="1">'Lista de Mérito'!$A$2:$F$58</definedName>
    <definedName name="CC_PETROLEO" localSheetId="0">#REF!</definedName>
    <definedName name="CC_PETROLEO">#REF!</definedName>
    <definedName name="CMPPBRDic_n_1" localSheetId="0">#REF!</definedName>
    <definedName name="CMPPBRDic_n_1">#REF!</definedName>
    <definedName name="ConsPerd" localSheetId="0">#REF!</definedName>
    <definedName name="ConsPerd">#REF!</definedName>
    <definedName name="CPI_Mes_i_1" localSheetId="0">#REF!</definedName>
    <definedName name="CPI_Mes_i_1">#REF!</definedName>
    <definedName name="CPI_Nov_n_1" localSheetId="0">#REF!</definedName>
    <definedName name="CPI_Nov_n_1">#REF!</definedName>
    <definedName name="D" localSheetId="0">#REF!</definedName>
    <definedName name="D">#REF!</definedName>
    <definedName name="D0" localSheetId="0">#REF!</definedName>
    <definedName name="D0">#REF!</definedName>
    <definedName name="disp_1" localSheetId="0">#REF!</definedName>
    <definedName name="disp_1">#REF!</definedName>
    <definedName name="disp_2" localSheetId="0">#REF!</definedName>
    <definedName name="disp_2">#REF!</definedName>
    <definedName name="disp_3" localSheetId="0">#REF!</definedName>
    <definedName name="disp_3">#REF!</definedName>
    <definedName name="disp_4" localSheetId="0">#REF!</definedName>
    <definedName name="disp_4">#REF!</definedName>
    <definedName name="disp_5" localSheetId="0">#REF!</definedName>
    <definedName name="disp_5">#REF!</definedName>
    <definedName name="disp_6" localSheetId="0">#REF!</definedName>
    <definedName name="disp_6">#REF!</definedName>
    <definedName name="disp_7" localSheetId="0">#REF!</definedName>
    <definedName name="disp_7">#REF!</definedName>
    <definedName name="FECHA">'[1]MENU PRINCIPAL'!$G$17</definedName>
    <definedName name="FECHALIM" localSheetId="0">#REF!</definedName>
    <definedName name="FECHALIM">#REF!</definedName>
    <definedName name="JEEE" localSheetId="0">#REF!</definedName>
    <definedName name="JEEE">#REF!</definedName>
    <definedName name="MAXIMA">5.5</definedName>
    <definedName name="MEDIA">4.5</definedName>
    <definedName name="MINIMA">3.5</definedName>
    <definedName name="MOTOR_DIESEL" localSheetId="0">#REF!</definedName>
    <definedName name="MOTOR_DIESEL">#REF!</definedName>
    <definedName name="NUMERITO_DE_24" localSheetId="0">#REF!</definedName>
    <definedName name="NUMERITO_DE_24">#REF!</definedName>
    <definedName name="perd" localSheetId="2">[2]PROCESO!#REF!</definedName>
    <definedName name="perd" localSheetId="0">[2]PROCESO!#REF!</definedName>
    <definedName name="perd">[2]PROCESO!#REF!</definedName>
    <definedName name="Perdidas" localSheetId="0">#REF!</definedName>
    <definedName name="Perdidas">#REF!</definedName>
    <definedName name="Reserva_Operativa" localSheetId="0">#REF!</definedName>
    <definedName name="Reserva_Operativa">#REF!</definedName>
    <definedName name="SEMANA">'[1]MENU PRINCIPAL'!$F$20</definedName>
    <definedName name="Tasa_oficial" localSheetId="0">#REF!</definedName>
    <definedName name="Tasa_oficial">#REF!</definedName>
    <definedName name="TG_PETROLEO" localSheetId="0">#REF!</definedName>
    <definedName name="TG_PETROLEO">#REF!</definedName>
    <definedName name="TV_CARBÓN" localSheetId="0">#REF!</definedName>
    <definedName name="TV_CARBÓN">#REF!</definedName>
    <definedName name="TV_PETROLEO" localSheetId="0">#REF!</definedName>
    <definedName name="TV_PETROLEO">#REF!</definedName>
    <definedName name="wrn.PREDESPACHO." localSheetId="2" hidden="1">{#N/A,#N/A,FALSE,"Despacho potencia";#N/A,#N/A,FALSE,"DESPACHO EN OM"}</definedName>
    <definedName name="wrn.PREDESPACHO." localSheetId="0" hidden="1">{#N/A,#N/A,FALSE,"Despacho potencia";#N/A,#N/A,FALSE,"DESPACHO EN OM"}</definedName>
    <definedName name="wrn.PREDESPACHO." hidden="1">{#N/A,#N/A,FALSE,"Despacho potencia";#N/A,#N/A,FALSE,"DESPACHO EN OM"}</definedName>
    <definedName name="xxxxxxx" localSheetId="0">#REF!</definedName>
    <definedName name="xxxxxxx">#REF!</definedName>
    <definedName name="Z_16BEADEC_A90A_4FE0_B7B2_942FBA4A98A4_.wvu.PrintArea" localSheetId="0" hidden="1">Generacion!$B$6:$E$45</definedName>
    <definedName name="zzzz" localSheetId="2" hidden="1">{#N/A,#N/A,FALSE,"Despacho potencia";#N/A,#N/A,FALSE,"DESPACHO EN OM"}</definedName>
    <definedName name="zzzz" localSheetId="0" hidden="1">{#N/A,#N/A,FALSE,"Despacho potencia";#N/A,#N/A,FALSE,"DESPACHO EN OM"}</definedName>
    <definedName name="zzzz" hidden="1">{#N/A,#N/A,FALSE,"Despacho potencia";#N/A,#N/A,FALSE,"DESPACHO EN OM"}</definedName>
  </definedNames>
  <calcPr calcId="179017"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9" i="10" l="1"/>
  <c r="C55" i="10" s="1"/>
  <c r="H86" i="9" l="1"/>
  <c r="Q49" i="9" l="1"/>
  <c r="Q50" i="9"/>
  <c r="Q55" i="9"/>
  <c r="B86" i="9" l="1"/>
  <c r="W57" i="9" l="1"/>
  <c r="E5" i="10" l="1"/>
  <c r="E9" i="10"/>
  <c r="E19" i="10"/>
  <c r="G7" i="5" l="1"/>
  <c r="Q58" i="9" l="1"/>
  <c r="Q83" i="9"/>
  <c r="G16" i="5" l="1"/>
  <c r="H21" i="5" l="1"/>
  <c r="H9" i="5" l="1"/>
  <c r="C8" i="5" l="1"/>
  <c r="U10" i="9" l="1"/>
  <c r="Z55" i="9" l="1"/>
  <c r="T57" i="9" s="1"/>
  <c r="H14" i="5" s="1"/>
  <c r="Z54" i="9"/>
  <c r="Z60" i="9" l="1"/>
  <c r="D40" i="5"/>
  <c r="D40" i="11"/>
  <c r="C40" i="11"/>
  <c r="B40" i="11"/>
  <c r="D39" i="11"/>
  <c r="C39" i="11"/>
  <c r="B39" i="11"/>
  <c r="D38" i="11"/>
  <c r="C38" i="11"/>
  <c r="B38" i="11"/>
  <c r="D37" i="11"/>
  <c r="C37" i="11"/>
  <c r="B37" i="11"/>
  <c r="H82" i="9"/>
  <c r="F37" i="11" s="1"/>
  <c r="Q82" i="9"/>
  <c r="E40" i="5" s="1"/>
  <c r="Q81" i="9"/>
  <c r="E39" i="5" s="1"/>
  <c r="C36" i="11" l="1"/>
  <c r="C35" i="11"/>
  <c r="C34" i="11"/>
  <c r="C33"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11" i="11"/>
  <c r="D10" i="11"/>
  <c r="D9" i="11"/>
  <c r="D8" i="11"/>
  <c r="D7" i="11"/>
  <c r="D6" i="11"/>
  <c r="D5" i="11"/>
  <c r="D4" i="11"/>
  <c r="B36" i="11"/>
  <c r="B35" i="11"/>
  <c r="B34" i="11"/>
  <c r="B33" i="11"/>
  <c r="B32" i="11"/>
  <c r="B31" i="11"/>
  <c r="B30" i="11"/>
  <c r="B29" i="11"/>
  <c r="B28" i="11"/>
  <c r="B27" i="11"/>
  <c r="B26" i="11"/>
  <c r="B25" i="11"/>
  <c r="B24" i="11"/>
  <c r="B23" i="11"/>
  <c r="B22" i="11"/>
  <c r="B21" i="11"/>
  <c r="B20" i="11"/>
  <c r="B19" i="11"/>
  <c r="B18" i="11"/>
  <c r="B17" i="11"/>
  <c r="B16" i="11"/>
  <c r="B15" i="11"/>
  <c r="B14" i="11"/>
  <c r="B13" i="11"/>
  <c r="B12" i="11"/>
  <c r="B11" i="11"/>
  <c r="B10" i="11"/>
  <c r="B9" i="11"/>
  <c r="B8" i="11"/>
  <c r="B7" i="11"/>
  <c r="B6" i="11"/>
  <c r="B5" i="11"/>
  <c r="B4" i="11"/>
  <c r="H75" i="9"/>
  <c r="F30" i="11" s="1"/>
  <c r="Q75" i="9"/>
  <c r="E33" i="5" s="1"/>
  <c r="Q74" i="9"/>
  <c r="D33" i="5"/>
  <c r="C33" i="5"/>
  <c r="Q85" i="9" l="1"/>
  <c r="E43" i="5" s="1"/>
  <c r="D44" i="5" l="1"/>
  <c r="D43" i="5"/>
  <c r="D42" i="5"/>
  <c r="Q86" i="9" l="1"/>
  <c r="E44" i="5" s="1"/>
  <c r="Q84" i="9"/>
  <c r="E42" i="5" s="1"/>
  <c r="B5" i="5" l="1"/>
  <c r="D10" i="9" l="1"/>
  <c r="E10" i="9"/>
  <c r="F10" i="9"/>
  <c r="G10" i="9"/>
  <c r="H10" i="9"/>
  <c r="I10" i="9"/>
  <c r="J10" i="9"/>
  <c r="K10" i="9"/>
  <c r="L10" i="9"/>
  <c r="M10" i="9"/>
  <c r="N10" i="9"/>
  <c r="O10" i="9"/>
  <c r="P10" i="9"/>
  <c r="Q10" i="9"/>
  <c r="R10" i="9"/>
  <c r="S10" i="9"/>
  <c r="T10" i="9"/>
  <c r="V10" i="9"/>
  <c r="W10" i="9"/>
  <c r="X10" i="9"/>
  <c r="Y10" i="9"/>
  <c r="AA10" i="9"/>
  <c r="H85" i="9" l="1"/>
  <c r="F40" i="11" s="1"/>
  <c r="H49" i="9" l="1"/>
  <c r="H50" i="9"/>
  <c r="H51" i="9"/>
  <c r="H52" i="9"/>
  <c r="H53" i="9"/>
  <c r="H54" i="9"/>
  <c r="H55" i="9"/>
  <c r="H56" i="9"/>
  <c r="H57" i="9"/>
  <c r="H58" i="9"/>
  <c r="H59" i="9"/>
  <c r="H60" i="9"/>
  <c r="H61" i="9"/>
  <c r="H62" i="9"/>
  <c r="H63" i="9"/>
  <c r="H64" i="9"/>
  <c r="H65" i="9"/>
  <c r="H66" i="9"/>
  <c r="H67" i="9"/>
  <c r="H68" i="9"/>
  <c r="H69" i="9"/>
  <c r="H70" i="9"/>
  <c r="H71" i="9"/>
  <c r="H72" i="9"/>
  <c r="H73" i="9"/>
  <c r="F28" i="11" s="1"/>
  <c r="H74" i="9"/>
  <c r="H76" i="9"/>
  <c r="F31" i="11" s="1"/>
  <c r="H77" i="9"/>
  <c r="F32" i="11" s="1"/>
  <c r="H78" i="9"/>
  <c r="F33" i="11" s="1"/>
  <c r="H79" i="9"/>
  <c r="F34" i="11" s="1"/>
  <c r="H80" i="9"/>
  <c r="F35" i="11" s="1"/>
  <c r="H81" i="9"/>
  <c r="F36" i="11" s="1"/>
  <c r="Q79" i="9" l="1"/>
  <c r="C14" i="11" l="1"/>
  <c r="C17" i="11"/>
  <c r="E4" i="11" l="1"/>
  <c r="D11" i="5" l="1"/>
  <c r="D10" i="5"/>
  <c r="D9" i="5"/>
  <c r="H84" i="9" l="1"/>
  <c r="F39" i="11" s="1"/>
  <c r="C18" i="11" l="1"/>
  <c r="C13" i="11"/>
  <c r="C9" i="11"/>
  <c r="C8" i="11"/>
  <c r="C28" i="11"/>
  <c r="A44" i="11" l="1"/>
  <c r="C41" i="11"/>
  <c r="C5" i="11" l="1"/>
  <c r="C6" i="11"/>
  <c r="C7" i="11"/>
  <c r="C10" i="11"/>
  <c r="C11" i="11"/>
  <c r="C12" i="11"/>
  <c r="C15" i="11"/>
  <c r="C16" i="11"/>
  <c r="C19" i="11"/>
  <c r="C20" i="11"/>
  <c r="C21" i="11"/>
  <c r="C22" i="11"/>
  <c r="C23" i="11"/>
  <c r="C24" i="11"/>
  <c r="C25" i="11"/>
  <c r="C26" i="11"/>
  <c r="C27" i="11"/>
  <c r="C29" i="11"/>
  <c r="C30" i="11"/>
  <c r="C31" i="11"/>
  <c r="C32" i="11"/>
  <c r="C4" i="11"/>
  <c r="B50" i="9" l="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D16" i="5"/>
  <c r="F13" i="11"/>
  <c r="E16" i="5"/>
  <c r="B75" i="9" l="1"/>
  <c r="B76" i="9" s="1"/>
  <c r="B77" i="9" s="1"/>
  <c r="B78" i="9" s="1"/>
  <c r="B79" i="9" s="1"/>
  <c r="B80" i="9" s="1"/>
  <c r="B81" i="9" s="1"/>
  <c r="B82" i="9" s="1"/>
  <c r="B83" i="9" s="1"/>
  <c r="C10" i="5"/>
  <c r="Q52" i="9"/>
  <c r="E10" i="5" s="1"/>
  <c r="F7" i="11"/>
  <c r="B84" i="9" l="1"/>
  <c r="B85" i="9" s="1"/>
  <c r="D45" i="5"/>
  <c r="D41" i="5"/>
  <c r="D39" i="5"/>
  <c r="T62" i="9" l="1"/>
  <c r="H19" i="5" s="1"/>
  <c r="E57" i="10" l="1"/>
  <c r="Q87" i="9" l="1"/>
  <c r="X57" i="9" l="1"/>
  <c r="Y57" i="9"/>
  <c r="Q53" i="9" l="1"/>
  <c r="E11" i="5" s="1"/>
  <c r="H83" i="9" l="1"/>
  <c r="F38" i="11" s="1"/>
  <c r="Q51" i="9" l="1"/>
  <c r="Q54" i="9"/>
  <c r="Q56" i="9"/>
  <c r="Q57" i="9"/>
  <c r="Q59" i="9"/>
  <c r="Q60" i="9"/>
  <c r="Q61" i="9"/>
  <c r="Q62" i="9"/>
  <c r="Q63" i="9"/>
  <c r="Q64" i="9"/>
  <c r="Q65" i="9"/>
  <c r="Q66" i="9"/>
  <c r="Q67" i="9"/>
  <c r="Q68" i="9"/>
  <c r="Q69" i="9"/>
  <c r="Q70" i="9"/>
  <c r="Q71" i="9"/>
  <c r="Q72" i="9"/>
  <c r="Q73" i="9"/>
  <c r="Q76" i="9"/>
  <c r="Q77" i="9"/>
  <c r="Q78" i="9"/>
  <c r="E8" i="5" l="1"/>
  <c r="Q80" i="9"/>
  <c r="Q88" i="9" s="1"/>
  <c r="T50" i="9" s="1"/>
  <c r="E37" i="5"/>
  <c r="E36" i="5"/>
  <c r="E35" i="5"/>
  <c r="E34" i="5"/>
  <c r="E32" i="5"/>
  <c r="E31" i="5"/>
  <c r="E30" i="5"/>
  <c r="E29" i="5"/>
  <c r="E28" i="5"/>
  <c r="E27" i="5"/>
  <c r="E26" i="5"/>
  <c r="E25" i="5"/>
  <c r="E24" i="5"/>
  <c r="E23" i="5"/>
  <c r="E22" i="5"/>
  <c r="E21" i="5"/>
  <c r="E20" i="5"/>
  <c r="E19" i="5"/>
  <c r="E18" i="5"/>
  <c r="E17" i="5"/>
  <c r="E15" i="5"/>
  <c r="E14" i="5"/>
  <c r="E13" i="5"/>
  <c r="E12" i="5"/>
  <c r="E9" i="5"/>
  <c r="E7" i="5"/>
  <c r="E38" i="5" l="1"/>
  <c r="D27" i="5"/>
  <c r="D37" i="5" l="1"/>
  <c r="D36" i="5"/>
  <c r="D35" i="5"/>
  <c r="D34" i="5"/>
  <c r="D32" i="5"/>
  <c r="D31" i="5"/>
  <c r="D30" i="5"/>
  <c r="D29" i="5"/>
  <c r="D28" i="5"/>
  <c r="D26" i="5"/>
  <c r="D25" i="5"/>
  <c r="D24" i="5"/>
  <c r="D23" i="5"/>
  <c r="D22" i="5"/>
  <c r="D21" i="5"/>
  <c r="D20" i="5"/>
  <c r="D19" i="5"/>
  <c r="D18" i="5"/>
  <c r="D17" i="5"/>
  <c r="D15" i="5"/>
  <c r="D14" i="5"/>
  <c r="D13" i="5"/>
  <c r="D12" i="5"/>
  <c r="D7" i="5"/>
  <c r="C37" i="5"/>
  <c r="C36" i="5"/>
  <c r="C35" i="5"/>
  <c r="C34" i="5"/>
  <c r="C32" i="5"/>
  <c r="C31" i="5"/>
  <c r="C30" i="5"/>
  <c r="C29" i="5"/>
  <c r="C28" i="5"/>
  <c r="C27" i="5"/>
  <c r="C26" i="5"/>
  <c r="C25" i="5"/>
  <c r="C24" i="5"/>
  <c r="C23" i="5"/>
  <c r="C22" i="5"/>
  <c r="C21" i="5"/>
  <c r="C20" i="5"/>
  <c r="C19" i="5"/>
  <c r="C18" i="5"/>
  <c r="C17" i="5"/>
  <c r="C15" i="5"/>
  <c r="C14" i="5"/>
  <c r="C13" i="5"/>
  <c r="C12" i="5"/>
  <c r="C11" i="5"/>
  <c r="C9" i="5"/>
  <c r="C7" i="5"/>
  <c r="T54" i="9" l="1"/>
  <c r="H11" i="5" s="1"/>
  <c r="T56" i="9" l="1"/>
  <c r="H13" i="5" s="1"/>
  <c r="T55" i="9"/>
  <c r="H12" i="5" s="1"/>
  <c r="F50" i="9" l="1"/>
  <c r="F51" i="9" l="1"/>
  <c r="E5" i="11"/>
  <c r="F4" i="11"/>
  <c r="F5" i="11"/>
  <c r="F23" i="11"/>
  <c r="F19" i="11"/>
  <c r="F15" i="11"/>
  <c r="F14" i="11"/>
  <c r="F9" i="11"/>
  <c r="F26" i="11"/>
  <c r="F22" i="11"/>
  <c r="F18" i="11"/>
  <c r="F29" i="11"/>
  <c r="F10" i="11"/>
  <c r="F12" i="11"/>
  <c r="F8" i="11"/>
  <c r="F25" i="11"/>
  <c r="F21" i="11"/>
  <c r="F17" i="11"/>
  <c r="F11" i="11"/>
  <c r="F6" i="11"/>
  <c r="F24" i="11"/>
  <c r="F20" i="11"/>
  <c r="F16" i="11"/>
  <c r="F27" i="11"/>
  <c r="E45" i="5"/>
  <c r="E41" i="5"/>
  <c r="T63" i="9"/>
  <c r="H20" i="5" s="1"/>
  <c r="E46" i="5" l="1"/>
  <c r="H8" i="5" s="1"/>
  <c r="F52" i="9"/>
  <c r="E6" i="11"/>
  <c r="F53" i="9" l="1"/>
  <c r="E7" i="11"/>
  <c r="E6" i="5"/>
  <c r="F54" i="9" l="1"/>
  <c r="E8" i="11"/>
  <c r="D38" i="5"/>
  <c r="D46" i="5" s="1"/>
  <c r="P40" i="9"/>
  <c r="F55" i="9" l="1"/>
  <c r="E9" i="11"/>
  <c r="F56" i="9" l="1"/>
  <c r="E10" i="11"/>
  <c r="F57" i="9" l="1"/>
  <c r="E11" i="11"/>
  <c r="F58" i="9" l="1"/>
  <c r="E12" i="11"/>
  <c r="P80" i="9"/>
  <c r="P88" i="9" s="1"/>
  <c r="N50" i="9"/>
  <c r="F59" i="9" l="1"/>
  <c r="E14" i="11" s="1"/>
  <c r="E13" i="11"/>
  <c r="N51" i="9"/>
  <c r="N52" i="9" s="1"/>
  <c r="N53" i="9" s="1"/>
  <c r="N54" i="9" s="1"/>
  <c r="N55" i="9" s="1"/>
  <c r="N56" i="9" s="1"/>
  <c r="N57" i="9" s="1"/>
  <c r="N58" i="9" s="1"/>
  <c r="N59" i="9" s="1"/>
  <c r="N60" i="9" s="1"/>
  <c r="N61" i="9" s="1"/>
  <c r="N62" i="9" s="1"/>
  <c r="N63" i="9" s="1"/>
  <c r="N64" i="9" s="1"/>
  <c r="N65" i="9" s="1"/>
  <c r="N66" i="9" s="1"/>
  <c r="N67" i="9" s="1"/>
  <c r="N68" i="9" s="1"/>
  <c r="N69" i="9" s="1"/>
  <c r="N70" i="9" s="1"/>
  <c r="N71" i="9" s="1"/>
  <c r="N72" i="9" s="1"/>
  <c r="N73" i="9" s="1"/>
  <c r="N74" i="9" s="1"/>
  <c r="N75" i="9" l="1"/>
  <c r="N76" i="9" s="1"/>
  <c r="N77" i="9" s="1"/>
  <c r="N78" i="9" s="1"/>
  <c r="N79" i="9" s="1"/>
  <c r="F60" i="9"/>
  <c r="E15" i="11" s="1"/>
  <c r="Q40" i="9"/>
  <c r="F61" i="9" l="1"/>
  <c r="E16" i="11" s="1"/>
  <c r="B39" i="5"/>
  <c r="B40" i="5" s="1"/>
  <c r="B41" i="5" s="1"/>
  <c r="R43" i="9"/>
  <c r="Q43" i="9"/>
  <c r="P43" i="9"/>
  <c r="B42" i="5" l="1"/>
  <c r="B43" i="5" s="1"/>
  <c r="B44" i="5" s="1"/>
  <c r="B45" i="5" s="1"/>
  <c r="F62" i="9"/>
  <c r="E17" i="11" s="1"/>
  <c r="P41" i="9"/>
  <c r="P42" i="9" s="1"/>
  <c r="Q41" i="9"/>
  <c r="Q42" i="9" s="1"/>
  <c r="F63" i="9" l="1"/>
  <c r="E18" i="11" s="1"/>
  <c r="F64" i="9" l="1"/>
  <c r="E19" i="11" s="1"/>
  <c r="F65" i="9" l="1"/>
  <c r="E20" i="11" s="1"/>
  <c r="F66" i="9" l="1"/>
  <c r="E21" i="11" s="1"/>
  <c r="F67" i="9" l="1"/>
  <c r="E22" i="11" s="1"/>
  <c r="F68" i="9" l="1"/>
  <c r="E23" i="11" s="1"/>
  <c r="F69" i="9" l="1"/>
  <c r="E24" i="11" s="1"/>
  <c r="F70" i="9" l="1"/>
  <c r="E25" i="11" s="1"/>
  <c r="F71" i="9" l="1"/>
  <c r="E26" i="11" s="1"/>
  <c r="F72" i="9" l="1"/>
  <c r="E27" i="11" s="1"/>
  <c r="F73" i="9" l="1"/>
  <c r="E28" i="11" s="1"/>
  <c r="F74" i="9" l="1"/>
  <c r="F75" i="9" l="1"/>
  <c r="E30" i="11" s="1"/>
  <c r="E29" i="11"/>
  <c r="F76" i="9"/>
  <c r="E31" i="11" s="1"/>
  <c r="F77" i="9" l="1"/>
  <c r="E32" i="11" s="1"/>
  <c r="F78" i="9" l="1"/>
  <c r="E33" i="11" s="1"/>
  <c r="F79" i="9" l="1"/>
  <c r="E34" i="11" s="1"/>
  <c r="F80" i="9" l="1"/>
  <c r="E35" i="11" s="1"/>
  <c r="F81" i="9" l="1"/>
  <c r="E36" i="11" l="1"/>
  <c r="F82" i="9"/>
  <c r="E37" i="11" s="1"/>
  <c r="F83" i="9"/>
  <c r="E38" i="11" s="1"/>
  <c r="F84" i="9" l="1"/>
  <c r="E39" i="11" s="1"/>
  <c r="F85" i="9" l="1"/>
  <c r="T61" i="9"/>
  <c r="H18" i="5" s="1"/>
  <c r="AC9" i="9"/>
  <c r="R40" i="9"/>
  <c r="AD9" i="9"/>
  <c r="Z10" i="9"/>
  <c r="AC10" i="9" s="1"/>
  <c r="E40" i="11" l="1"/>
  <c r="F86" i="9"/>
  <c r="R41" i="9"/>
  <c r="R42" i="9" s="1"/>
  <c r="AD11" i="9"/>
  <c r="AC11"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Pedro Florian Santana</author>
  </authors>
  <commentList>
    <comment ref="Q48" authorId="0" shapeId="0" xr:uid="{00000000-0006-0000-0200-000001000000}">
      <text>
        <r>
          <rPr>
            <b/>
            <sz val="9"/>
            <color indexed="81"/>
            <rFont val="Tahoma"/>
            <family val="2"/>
          </rPr>
          <t>Pedro Florian Santana:</t>
        </r>
        <r>
          <rPr>
            <sz val="9"/>
            <color indexed="81"/>
            <rFont val="Tahoma"/>
            <family val="2"/>
          </rPr>
          <t xml:space="preserve">
Estos valores de generación se obtienen en la hoja excel del informe diario OC, EN LA PESTAÑA, POSTDEPACHO, EN EL TOTAL GENERADO (AGENTE GENERADORES-AUTOPRODUCTORES), HORAS DEMANDA MAXIMA.</t>
        </r>
      </text>
    </comment>
    <comment ref="T54" authorId="0" shapeId="0" xr:uid="{00000000-0006-0000-0200-000002000000}">
      <text>
        <r>
          <rPr>
            <b/>
            <sz val="9"/>
            <color indexed="81"/>
            <rFont val="Tahoma"/>
            <family val="2"/>
          </rPr>
          <t>Pedro Florian Santana:</t>
        </r>
        <r>
          <rPr>
            <sz val="9"/>
            <color indexed="81"/>
            <rFont val="Tahoma"/>
            <family val="2"/>
          </rPr>
          <t xml:space="preserve">
Estos valores por zona se obtienen en la hoja excel del informe diario OC, EN LA PESTAÑA, GRAFICO DE POTENCIA NO SERVIDA Y/O PESTAÑA POTENCIA NO SERVIDA.</t>
        </r>
      </text>
    </comment>
    <comment ref="T64" authorId="0" shapeId="0" xr:uid="{00000000-0006-0000-0200-000004000000}">
      <text>
        <r>
          <rPr>
            <b/>
            <sz val="9"/>
            <color indexed="81"/>
            <rFont val="Tahoma"/>
            <family val="2"/>
          </rPr>
          <t>Pedro Florian Santana:</t>
        </r>
        <r>
          <rPr>
            <sz val="9"/>
            <color indexed="81"/>
            <rFont val="Tahoma"/>
            <family val="2"/>
          </rPr>
          <t xml:space="preserve">
Estos valores de disponibilidad en horas de maxima demanda se obtienen en la hoja excel del informe diario OC, EN LA PESTAÑA, del Post Despacho</t>
        </r>
      </text>
    </comment>
    <comment ref="S66" authorId="0" shapeId="0" xr:uid="{00000000-0006-0000-0200-000005000000}">
      <text>
        <r>
          <rPr>
            <b/>
            <sz val="9"/>
            <color indexed="81"/>
            <rFont val="Tahoma"/>
            <family val="2"/>
          </rPr>
          <t>Pedro Florian Santana:</t>
        </r>
        <r>
          <rPr>
            <sz val="9"/>
            <color indexed="81"/>
            <rFont val="Tahoma"/>
            <family val="2"/>
          </rPr>
          <t xml:space="preserve">
Las informaciones colocada el cuadro UNIDADES INDISPONIBLES, son el resultado de la verificacione del programa de mantenimiento mayor OC, mantenimiento correctivo y mantenimiento preventivo</t>
        </r>
      </text>
    </comment>
  </commentList>
</comments>
</file>

<file path=xl/sharedStrings.xml><?xml version="1.0" encoding="utf-8"?>
<sst xmlns="http://schemas.openxmlformats.org/spreadsheetml/2006/main" count="558" uniqueCount="165">
  <si>
    <t xml:space="preserve"> </t>
  </si>
  <si>
    <t>Potencia Efectiva (MW)</t>
  </si>
  <si>
    <t>AES Andres</t>
  </si>
  <si>
    <t>Gas Natural</t>
  </si>
  <si>
    <t>Fuel Oil #2</t>
  </si>
  <si>
    <t>CEPP 1</t>
  </si>
  <si>
    <t>CEPP 2</t>
  </si>
  <si>
    <t>CESPM 1</t>
  </si>
  <si>
    <t>CESPM 2</t>
  </si>
  <si>
    <t>CESPM 3</t>
  </si>
  <si>
    <t>Los Mina 5</t>
  </si>
  <si>
    <t>Los Mina 6</t>
  </si>
  <si>
    <t>La Vega</t>
  </si>
  <si>
    <t>Palamara</t>
  </si>
  <si>
    <t>Barahona Carbon</t>
  </si>
  <si>
    <t>Haina TG</t>
  </si>
  <si>
    <t>Quisqueya 2</t>
  </si>
  <si>
    <t>Sultana del Este</t>
  </si>
  <si>
    <t>Itabo 1</t>
  </si>
  <si>
    <t>Itabo 2</t>
  </si>
  <si>
    <t>Pimentel 1</t>
  </si>
  <si>
    <t>Pimentel 2</t>
  </si>
  <si>
    <t>Pimentel 3</t>
  </si>
  <si>
    <t>METALDOM</t>
  </si>
  <si>
    <t>Metaldom</t>
  </si>
  <si>
    <t>Fuel Oil #6</t>
  </si>
  <si>
    <t>Monte Rio</t>
  </si>
  <si>
    <t>Quisqueya 1</t>
  </si>
  <si>
    <t>SAN FELIPE</t>
  </si>
  <si>
    <t>San Felipe</t>
  </si>
  <si>
    <t>INCA KM22</t>
  </si>
  <si>
    <t>Bersal</t>
  </si>
  <si>
    <t>BERSAL</t>
  </si>
  <si>
    <t>MONTE RIO</t>
  </si>
  <si>
    <t>Tipo de Combustible</t>
  </si>
  <si>
    <t>Orden</t>
  </si>
  <si>
    <t>Unidad</t>
  </si>
  <si>
    <t>ITABO 2</t>
  </si>
  <si>
    <t>Carbón</t>
  </si>
  <si>
    <t>ITABO 1</t>
  </si>
  <si>
    <t>LOS MINA 5</t>
  </si>
  <si>
    <t>LOS MINA 6</t>
  </si>
  <si>
    <t>AES ANDRES</t>
  </si>
  <si>
    <t>ESTRELLA DEL MAR 2 CFO</t>
  </si>
  <si>
    <t>ESTRELLA DEL MAR 2 CGN</t>
  </si>
  <si>
    <t>ESTRELLA DEL MAR 2 SFO</t>
  </si>
  <si>
    <t>QUISQUEYA 2</t>
  </si>
  <si>
    <t>PIMENTEL 3</t>
  </si>
  <si>
    <t>ESTRELLA DEL MAR 2 SGN</t>
  </si>
  <si>
    <t>PIMENTEL 1</t>
  </si>
  <si>
    <t>SULTANA DEL ESTE</t>
  </si>
  <si>
    <t>PIMENTEL 2</t>
  </si>
  <si>
    <t>PALAMARA</t>
  </si>
  <si>
    <t>BARAHONA CARBON</t>
  </si>
  <si>
    <t>LA VEGA</t>
  </si>
  <si>
    <t>EDEESTE</t>
  </si>
  <si>
    <t>EDESUR</t>
  </si>
  <si>
    <t>EDENORTE</t>
  </si>
  <si>
    <t>Capacidad Disponible Acumulada (MW)</t>
  </si>
  <si>
    <t>GERENCIA DE SUPERVISION SENI</t>
  </si>
  <si>
    <t xml:space="preserve">Orden </t>
  </si>
  <si>
    <t xml:space="preserve">Los Origenes </t>
  </si>
  <si>
    <t xml:space="preserve">Estrella del Mar 2 </t>
  </si>
  <si>
    <t>Demanda (MW)</t>
  </si>
  <si>
    <t xml:space="preserve">Total </t>
  </si>
  <si>
    <t>Termica</t>
  </si>
  <si>
    <t xml:space="preserve">Hidroelectrica </t>
  </si>
  <si>
    <t xml:space="preserve">Renovable </t>
  </si>
  <si>
    <t>Hora Dem. Max.</t>
  </si>
  <si>
    <t>Totales</t>
  </si>
  <si>
    <t xml:space="preserve">Unidades Indisponibles </t>
  </si>
  <si>
    <t>(*) Fuente: Organismo Coordinador.</t>
  </si>
  <si>
    <t>Los Cocos/Q. Cabrera**</t>
  </si>
  <si>
    <t>Mte Plata Solar**</t>
  </si>
  <si>
    <t>Hidroelectricas**</t>
  </si>
  <si>
    <t xml:space="preserve">(**) Unidades que no definen costo marginal </t>
  </si>
  <si>
    <t>Evento Relevante en el SENI</t>
  </si>
  <si>
    <t>LISTA DE MERITO</t>
  </si>
  <si>
    <t>MW</t>
  </si>
  <si>
    <t>MWh</t>
  </si>
  <si>
    <t>Max</t>
  </si>
  <si>
    <t>LUNES 06  DE DICIEMBRE</t>
  </si>
  <si>
    <t>RD$/US$</t>
  </si>
  <si>
    <t>Capacidad Disponible (MW)</t>
  </si>
  <si>
    <t>Costo Variable de Despacho (US$/MWH)</t>
  </si>
  <si>
    <t>Total (MW)</t>
  </si>
  <si>
    <t>No Abastecida (MW) en Horas Dem. Max.</t>
  </si>
  <si>
    <t>CMG TOPE USS/MWh</t>
  </si>
  <si>
    <t>Subtotal Termicas</t>
  </si>
  <si>
    <t>Total Generado</t>
  </si>
  <si>
    <t>Total Generado + Circuitos Fuera</t>
  </si>
  <si>
    <t>Porcentaje</t>
  </si>
  <si>
    <t>Demanda y Generación</t>
  </si>
  <si>
    <t>REPORTE DIARIO DE GENERACION *</t>
  </si>
  <si>
    <t>Costo Variable de Despacho  (RD$/MWh)</t>
  </si>
  <si>
    <t xml:space="preserve">Evolución de la Generación en las 24 Hrs del </t>
  </si>
  <si>
    <t>HORA</t>
  </si>
  <si>
    <t xml:space="preserve">LISTA DE MERITO  </t>
  </si>
  <si>
    <t>LOS ORÍGENES POWER PLANT FUEL OIL</t>
  </si>
  <si>
    <t>San Pedro Bio-Energy</t>
  </si>
  <si>
    <t>S. Pedro Bio-Energy**</t>
  </si>
  <si>
    <t xml:space="preserve">CENTRALES </t>
  </si>
  <si>
    <t>POTENCIA (MW)</t>
  </si>
  <si>
    <t>JUANCHO LOS COCOS  1</t>
  </si>
  <si>
    <t>LOS COCOS 2</t>
  </si>
  <si>
    <t>QUILVIO CABRERA</t>
  </si>
  <si>
    <t>HAINA 1</t>
  </si>
  <si>
    <t>HAINA 2</t>
  </si>
  <si>
    <t>SAN PEDRO VAPOR</t>
  </si>
  <si>
    <t>PUERTO PLATA 1</t>
  </si>
  <si>
    <t>PUERTO PLATA 2</t>
  </si>
  <si>
    <t>HAINA TG</t>
  </si>
  <si>
    <t>BARAHONA TG</t>
  </si>
  <si>
    <t>SAN PEDRO TG</t>
  </si>
  <si>
    <t>QUISQUEYA 1</t>
  </si>
  <si>
    <t>SAN PEDRO BIO ENERGY</t>
  </si>
  <si>
    <t>MONTE PLATA SOLAR</t>
  </si>
  <si>
    <t>HIDRO</t>
  </si>
  <si>
    <t>TOTAL</t>
  </si>
  <si>
    <t>LOS ORÍGENES POWER PLANT GAS NATURAL</t>
  </si>
  <si>
    <t>SAN FELIPE VAP</t>
  </si>
  <si>
    <t>SAN FELIPE CC</t>
  </si>
  <si>
    <t>Los Mina CC total</t>
  </si>
  <si>
    <t xml:space="preserve">Los Mina CC parcial </t>
  </si>
  <si>
    <t>LOS MINA   CC TOTAL</t>
  </si>
  <si>
    <t>LOS MINA   CC PARCIAL</t>
  </si>
  <si>
    <t>PALENQUE</t>
  </si>
  <si>
    <t>Palenque</t>
  </si>
  <si>
    <t xml:space="preserve">   </t>
  </si>
  <si>
    <t>Circuitos Fuera (MW)</t>
  </si>
  <si>
    <t xml:space="preserve">             </t>
  </si>
  <si>
    <t>PARQUE ENERGETICO LOS MINA CC TOTAL</t>
  </si>
  <si>
    <t>PARQUE ENERGETICO LOS MINA CC PARCIAL</t>
  </si>
  <si>
    <t>Montecristi Solar**</t>
  </si>
  <si>
    <t>San Pedro Bio-Energy**</t>
  </si>
  <si>
    <t>MONTECRISTI SOLAR</t>
  </si>
  <si>
    <t>QUISQUEYA 1 SAN PEDRO</t>
  </si>
  <si>
    <t>AES Andres (Turbina de Gas)    sincronizó al SENI a las 19:46 del  25 de septiembre 2018, con una potencia declarada en el Programa  Diario de Operaciones del Organismo Coordinador (OC) de 110 MW.                                                                                La Turbo Gas AES Andrés salió de línea el 26 a las 3:22 a.m. por pinche en el condensador y entró de nuevo a las 9:31 p.m.</t>
  </si>
  <si>
    <t>QUISQUEYA S Pedro</t>
  </si>
  <si>
    <t>Quisqueya 1 S. Pedro</t>
  </si>
  <si>
    <t>PARQUE EOLICO LARIMAR 1</t>
  </si>
  <si>
    <t>PARQUE EOLICO LARIMAR 2</t>
  </si>
  <si>
    <t>Larimar 1**</t>
  </si>
  <si>
    <t>Larimar 2**</t>
  </si>
  <si>
    <t>Fuel Oil #2, 6</t>
  </si>
  <si>
    <t xml:space="preserve">  </t>
  </si>
  <si>
    <t>Demanda</t>
  </si>
  <si>
    <t>Demanda estimada</t>
  </si>
  <si>
    <t>No servida</t>
  </si>
  <si>
    <r>
      <rPr>
        <b/>
        <sz val="10"/>
        <rFont val="Verdana"/>
        <family val="2"/>
      </rPr>
      <t xml:space="preserve">AES Andres T/Vapor (123 MW) </t>
    </r>
    <r>
      <rPr>
        <sz val="10"/>
        <rFont val="Verdana"/>
        <family val="2"/>
      </rPr>
      <t xml:space="preserve">                                                                               Salida: 03 septiembre, 2018                      Causa: por averia turbina de vapor                          Posible entrada: Aun no tiene fecha</t>
    </r>
  </si>
  <si>
    <t>Total EGHINA</t>
  </si>
  <si>
    <t>LARIMAR 1 Y 2</t>
  </si>
  <si>
    <t>JUANCHO LOS COCOS</t>
  </si>
  <si>
    <t>Eventos Relevantes en el SENI*</t>
  </si>
  <si>
    <t>QUISQUEYA 1B SAN PEDRO</t>
  </si>
  <si>
    <t>19 de febrero 2019</t>
  </si>
  <si>
    <t>20 DE FEBRERO, 2019</t>
  </si>
  <si>
    <t>Generación 19/2/19 en Hora Dem. Max. (MW)</t>
  </si>
  <si>
    <t>Dem. Máx. Abastecida 19/2/19</t>
  </si>
  <si>
    <t>Disponibilidad a la hora de Dem. Máx. Abastecida el 19/2/19  (MW)</t>
  </si>
  <si>
    <t>82 (10,4%)</t>
  </si>
  <si>
    <t>98 (14,0%)</t>
  </si>
  <si>
    <t>156 (20,4%)</t>
  </si>
  <si>
    <t>8:00 P.m</t>
  </si>
  <si>
    <r>
      <rPr>
        <b/>
        <sz val="10"/>
        <rFont val="Verdana"/>
        <family val="2"/>
      </rPr>
      <t>Los Mina 7 (114 MW)</t>
    </r>
    <r>
      <rPr>
        <sz val="10"/>
        <rFont val="Verdana"/>
        <family val="2"/>
      </rPr>
      <t xml:space="preserve">                                                                                Salida: 01 febrero, 2019                      Causa:  Vibraciones en el Generador                          Posible entrada: 05 abril,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</si>
</sst>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3" formatCode="_-* #,##0.00\ _€_-;\-* #,##0.00\ _€_-;_-* &quot;-&quot;??\ _€_-;_-@_-"/>
    <numFmt numFmtId="164" formatCode="_-&quot;$&quot;* #,##0.00_-;\-&quot;$&quot;* #,##0.00_-;_-&quot;$&quot;* &quot;-&quot;??_-;_-@_-"/>
    <numFmt numFmtId="165" formatCode="_-* #,##0.00_-;\-* #,##0.00_-;_-* &quot;-&quot;??_-;_-@_-"/>
    <numFmt numFmtId="166" formatCode="_(* #,##0.00_);_(* \(#,##0.00\);_(* &quot;-&quot;??_);_(@_)"/>
    <numFmt numFmtId="167" formatCode="_(* #,##0.0_);_(* \(#,##0.0\);_(* &quot;-&quot;??_);_(@_)"/>
    <numFmt numFmtId="168" formatCode="#,##0.0"/>
    <numFmt numFmtId="169" formatCode="_(* #,##0_);_(* \(#,##0\);_(* &quot;-&quot;??_);_(@_)"/>
    <numFmt numFmtId="170" formatCode="0.0"/>
    <numFmt numFmtId="171" formatCode="0.0%"/>
    <numFmt numFmtId="172" formatCode="[$-1C0A]d&quot; de &quot;mmmm&quot; de &quot;yyyy;@"/>
    <numFmt numFmtId="173" formatCode="_(* #,##0.0_);_(* \(#,##0.0\);_(* &quot;-&quot;?_);_(@_)"/>
    <numFmt numFmtId="174" formatCode="_(* #,##0.00_);_(* \(#,##0.00\);_(* &quot;-&quot;?_);_(@_)"/>
    <numFmt numFmtId="175" formatCode="_-* #,##0.0_-;\-* #,##0.0_-;_-* &quot;-&quot;?_-;_-@_-"/>
    <numFmt numFmtId="176" formatCode="&quot;RD$&quot;#,##0.00_);\(&quot;RD$&quot;#,##0.00\)"/>
    <numFmt numFmtId="177" formatCode="_(&quot;RD$&quot;* #,##0.00_);_(&quot;RD$&quot;* \(#,##0.00\);_(&quot;RD$&quot;* &quot;-&quot;??_);_(@_)"/>
    <numFmt numFmtId="178" formatCode="m\-d\-yy"/>
    <numFmt numFmtId="179" formatCode="m\o\n\th\ d\,\ yyyy"/>
    <numFmt numFmtId="180" formatCode="_([$€-2]* #,##0.00_);_([$€-2]* \(#,##0.00\);_([$€-2]* &quot;-&quot;??_)"/>
    <numFmt numFmtId="181" formatCode="#.00"/>
    <numFmt numFmtId="182" formatCode="#."/>
    <numFmt numFmtId="183" formatCode="0.00_)"/>
    <numFmt numFmtId="184" formatCode="_-* #,##0.0\ _€_-;\-* #,##0.0\ _€_-;_-* &quot;-&quot;?\ _€_-;_-@_-"/>
  </numFmts>
  <fonts count="4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Arial"/>
      <family val="2"/>
    </font>
    <font>
      <sz val="10"/>
      <name val="Verdana"/>
      <family val="2"/>
    </font>
    <font>
      <b/>
      <sz val="10"/>
      <name val="Verdana"/>
      <family val="2"/>
    </font>
    <font>
      <sz val="10"/>
      <name val="Calibri"/>
      <family val="2"/>
      <scheme val="minor"/>
    </font>
    <font>
      <sz val="8"/>
      <name val="Verdana"/>
      <family val="2"/>
    </font>
    <font>
      <b/>
      <sz val="10"/>
      <name val="Calibri"/>
      <family val="2"/>
      <scheme val="minor"/>
    </font>
    <font>
      <b/>
      <sz val="10"/>
      <color theme="1"/>
      <name val="Calibri"/>
      <family val="2"/>
      <scheme val="minor"/>
    </font>
    <font>
      <b/>
      <sz val="12"/>
      <name val="Verdana"/>
      <family val="2"/>
    </font>
    <font>
      <b/>
      <sz val="10"/>
      <color indexed="22"/>
      <name val="Verdana"/>
      <family val="2"/>
    </font>
    <font>
      <sz val="9"/>
      <name val="Verdana"/>
      <family val="2"/>
    </font>
    <font>
      <b/>
      <sz val="14"/>
      <name val="Verdana"/>
      <family val="2"/>
    </font>
    <font>
      <sz val="14"/>
      <name val="Verdana"/>
      <family val="2"/>
    </font>
    <font>
      <b/>
      <sz val="10"/>
      <color theme="1"/>
      <name val="Verdana"/>
      <family val="2"/>
    </font>
    <font>
      <sz val="10"/>
      <color theme="1"/>
      <name val="Verdana"/>
      <family val="2"/>
    </font>
    <font>
      <b/>
      <sz val="8"/>
      <name val="Verdana"/>
      <family val="2"/>
    </font>
    <font>
      <sz val="12"/>
      <name val="Calibri"/>
      <family val="2"/>
      <scheme val="minor"/>
    </font>
    <font>
      <b/>
      <sz val="10"/>
      <color indexed="9"/>
      <name val="Calibri"/>
      <family val="2"/>
    </font>
    <font>
      <b/>
      <sz val="10"/>
      <color indexed="30"/>
      <name val="Calibri"/>
      <family val="2"/>
    </font>
    <font>
      <b/>
      <sz val="12"/>
      <color theme="1"/>
      <name val="Calibri"/>
      <family val="2"/>
      <scheme val="minor"/>
    </font>
    <font>
      <b/>
      <sz val="10"/>
      <name val="Calibri"/>
      <family val="2"/>
    </font>
    <font>
      <b/>
      <sz val="10"/>
      <color rgb="FFFF0000"/>
      <name val="Calibri"/>
      <family val="2"/>
    </font>
    <font>
      <sz val="10"/>
      <name val="Arial"/>
      <family val="2"/>
    </font>
    <font>
      <b/>
      <sz val="10"/>
      <name val="Arial"/>
      <family val="2"/>
    </font>
    <font>
      <sz val="8"/>
      <name val="Arial"/>
      <family val="2"/>
    </font>
    <font>
      <sz val="1"/>
      <color indexed="8"/>
      <name val="Courier"/>
      <family val="3"/>
    </font>
    <font>
      <b/>
      <u/>
      <sz val="11"/>
      <color indexed="37"/>
      <name val="Arial"/>
      <family val="2"/>
    </font>
    <font>
      <b/>
      <sz val="1"/>
      <color indexed="8"/>
      <name val="Courier"/>
      <family val="3"/>
    </font>
    <font>
      <sz val="10"/>
      <color indexed="12"/>
      <name val="Arial"/>
      <family val="2"/>
    </font>
    <font>
      <sz val="7"/>
      <name val="Small Fonts"/>
      <family val="2"/>
    </font>
    <font>
      <b/>
      <i/>
      <sz val="16"/>
      <name val="Helv"/>
    </font>
    <font>
      <sz val="8"/>
      <color indexed="12"/>
      <name val="Arial"/>
      <family val="2"/>
    </font>
    <font>
      <u/>
      <sz val="10"/>
      <color indexed="42"/>
      <name val="Arial"/>
      <family val="2"/>
    </font>
    <font>
      <sz val="10"/>
      <name val="Tahoma"/>
      <family val="2"/>
    </font>
    <font>
      <sz val="10"/>
      <name val="Times New Roman"/>
      <family val="1"/>
    </font>
    <font>
      <sz val="10"/>
      <color rgb="FF006100"/>
      <name val="Arial"/>
      <family val="2"/>
    </font>
    <font>
      <u/>
      <sz val="8"/>
      <color theme="10"/>
      <name val="Arial"/>
      <family val="2"/>
    </font>
    <font>
      <sz val="10"/>
      <color theme="1"/>
      <name val="Arial"/>
      <family val="2"/>
    </font>
    <font>
      <sz val="11"/>
      <name val="Calibri"/>
      <family val="2"/>
      <scheme val="minor"/>
    </font>
    <font>
      <sz val="9"/>
      <color indexed="81"/>
      <name val="Tahoma"/>
      <family val="2"/>
    </font>
    <font>
      <b/>
      <sz val="9"/>
      <color indexed="81"/>
      <name val="Tahoma"/>
      <family val="2"/>
    </font>
    <font>
      <b/>
      <sz val="12"/>
      <name val="Calibri"/>
      <family val="2"/>
    </font>
    <font>
      <sz val="10"/>
      <name val="Calibri"/>
      <family val="2"/>
    </font>
    <font>
      <sz val="12"/>
      <color theme="1"/>
      <name val="Calibri"/>
      <family val="2"/>
      <scheme val="minor"/>
    </font>
    <font>
      <b/>
      <sz val="9"/>
      <name val="Verdana"/>
      <family val="2"/>
    </font>
  </fonts>
  <fills count="18">
    <fill>
      <patternFill patternType="none"/>
    </fill>
    <fill>
      <patternFill patternType="gray125"/>
    </fill>
    <fill>
      <patternFill patternType="solid">
        <fgColor indexed="9"/>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indexed="56"/>
        <bgColor indexed="64"/>
      </patternFill>
    </fill>
    <fill>
      <patternFill patternType="solid">
        <fgColor indexed="22"/>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indexed="44"/>
        <bgColor indexed="64"/>
      </patternFill>
    </fill>
    <fill>
      <patternFill patternType="solid">
        <fgColor indexed="26"/>
        <bgColor indexed="64"/>
      </patternFill>
    </fill>
    <fill>
      <patternFill patternType="solid">
        <fgColor indexed="43"/>
        <bgColor indexed="64"/>
      </patternFill>
    </fill>
    <fill>
      <gradientFill degree="90">
        <stop position="0">
          <color theme="0"/>
        </stop>
        <stop position="1">
          <color theme="0"/>
        </stop>
      </gradientFill>
    </fill>
    <fill>
      <patternFill patternType="solid">
        <fgColor theme="4" tint="0.79998168889431442"/>
        <bgColor indexed="64"/>
      </patternFill>
    </fill>
  </fills>
  <borders count="5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auto="1"/>
      </left>
      <right style="thin">
        <color auto="1"/>
      </right>
      <top style="thin">
        <color indexed="64"/>
      </top>
      <bottom style="hair">
        <color theme="0" tint="-0.24994659260841701"/>
      </bottom>
      <diagonal/>
    </border>
    <border>
      <left style="thin">
        <color indexed="64"/>
      </left>
      <right style="thin">
        <color indexed="64"/>
      </right>
      <top style="hair">
        <color theme="0" tint="-0.24994659260841701"/>
      </top>
      <bottom style="hair">
        <color theme="0" tint="-0.24994659260841701"/>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double">
        <color indexed="64"/>
      </bottom>
      <diagonal/>
    </border>
    <border>
      <left style="hair">
        <color indexed="64"/>
      </left>
      <right style="hair">
        <color indexed="64"/>
      </right>
      <top/>
      <bottom style="thin">
        <color indexed="64"/>
      </bottom>
      <diagonal/>
    </border>
    <border>
      <left style="thin">
        <color indexed="64"/>
      </left>
      <right style="thin">
        <color indexed="64"/>
      </right>
      <top/>
      <bottom style="hair">
        <color theme="0" tint="-0.24994659260841701"/>
      </bottom>
      <diagonal/>
    </border>
    <border>
      <left style="thin">
        <color indexed="64"/>
      </left>
      <right style="thin">
        <color indexed="64"/>
      </right>
      <top style="thin">
        <color indexed="64"/>
      </top>
      <bottom style="hair">
        <color theme="0" tint="-0.14996795556505021"/>
      </bottom>
      <diagonal/>
    </border>
    <border>
      <left style="thin">
        <color indexed="64"/>
      </left>
      <right style="thin">
        <color indexed="64"/>
      </right>
      <top style="hair">
        <color theme="0" tint="-0.14996795556505021"/>
      </top>
      <bottom style="hair">
        <color theme="0" tint="-0.14996795556505021"/>
      </bottom>
      <diagonal/>
    </border>
    <border>
      <left style="thin">
        <color indexed="64"/>
      </left>
      <right style="thin">
        <color indexed="64"/>
      </right>
      <top style="hair">
        <color theme="0" tint="-0.24994659260841701"/>
      </top>
      <bottom/>
      <diagonal/>
    </border>
    <border>
      <left style="thin">
        <color indexed="64"/>
      </left>
      <right style="thin">
        <color indexed="64"/>
      </right>
      <top/>
      <bottom style="hair">
        <color theme="0" tint="-0.1499679555650502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19">
    <xf numFmtId="0" fontId="0" fillId="0" borderId="0"/>
    <xf numFmtId="166" fontId="1" fillId="0" borderId="0" applyFont="0" applyFill="0" applyBorder="0" applyAlignment="0" applyProtection="0"/>
    <xf numFmtId="0" fontId="3" fillId="0" borderId="0"/>
    <xf numFmtId="0" fontId="3" fillId="0" borderId="0"/>
    <xf numFmtId="0" fontId="4" fillId="0" borderId="0"/>
    <xf numFmtId="166"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3" fillId="0" borderId="0"/>
    <xf numFmtId="0" fontId="25" fillId="0" borderId="0"/>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7"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7"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7" fontId="3" fillId="0" borderId="0" applyFont="0" applyFill="0" applyBorder="0" applyAlignment="0" applyProtection="0"/>
    <xf numFmtId="179" fontId="28" fillId="0" borderId="0">
      <protection locked="0"/>
    </xf>
    <xf numFmtId="180" fontId="3" fillId="0" borderId="0" applyFont="0" applyFill="0" applyBorder="0" applyAlignment="0" applyProtection="0"/>
    <xf numFmtId="181" fontId="28" fillId="0" borderId="0">
      <protection locked="0"/>
    </xf>
    <xf numFmtId="0" fontId="38" fillId="12" borderId="0" applyNumberFormat="0" applyBorder="0" applyAlignment="0" applyProtection="0"/>
    <xf numFmtId="38" fontId="27" fillId="8" borderId="0" applyNumberFormat="0" applyBorder="0" applyAlignment="0" applyProtection="0"/>
    <xf numFmtId="0" fontId="29" fillId="0" borderId="0" applyNumberFormat="0" applyFill="0" applyBorder="0" applyAlignment="0" applyProtection="0"/>
    <xf numFmtId="182" fontId="30" fillId="0" borderId="0">
      <protection locked="0"/>
    </xf>
    <xf numFmtId="182" fontId="30" fillId="0" borderId="0">
      <protection locked="0"/>
    </xf>
    <xf numFmtId="0" fontId="31" fillId="0" borderId="44" applyNumberFormat="0" applyFill="0" applyAlignment="0" applyProtection="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10" fontId="27" fillId="14" borderId="3" applyNumberFormat="0" applyBorder="0" applyAlignment="0" applyProtection="0"/>
    <xf numFmtId="176" fontId="3" fillId="0" borderId="0" applyFont="0" applyFill="0" applyBorder="0" applyAlignment="0" applyProtection="0"/>
    <xf numFmtId="37" fontId="32" fillId="0" borderId="0"/>
    <xf numFmtId="183" fontId="3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6" fillId="0" borderId="0"/>
    <xf numFmtId="0" fontId="3" fillId="0" borderId="0"/>
    <xf numFmtId="0" fontId="36" fillId="0" borderId="0"/>
    <xf numFmtId="0" fontId="3" fillId="0" borderId="0"/>
    <xf numFmtId="0" fontId="36" fillId="0" borderId="0"/>
    <xf numFmtId="0" fontId="36"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40"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37" fontId="27" fillId="15" borderId="0" applyNumberFormat="0" applyBorder="0" applyAlignment="0" applyProtection="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 fontId="34" fillId="0" borderId="44" applyProtection="0"/>
  </cellStyleXfs>
  <cellXfs count="281">
    <xf numFmtId="0" fontId="0" fillId="0" borderId="0" xfId="0"/>
    <xf numFmtId="0" fontId="5" fillId="2" borderId="0" xfId="4" applyFont="1" applyFill="1" applyAlignment="1">
      <alignment vertical="center"/>
    </xf>
    <xf numFmtId="0" fontId="5" fillId="2" borderId="0" xfId="4" applyFont="1" applyFill="1" applyBorder="1" applyAlignment="1">
      <alignment vertical="center"/>
    </xf>
    <xf numFmtId="0" fontId="5" fillId="0" borderId="0" xfId="4" applyFont="1" applyFill="1" applyAlignment="1">
      <alignment vertical="center"/>
    </xf>
    <xf numFmtId="168" fontId="7" fillId="0" borderId="3" xfId="6" applyNumberFormat="1" applyFont="1" applyFill="1" applyBorder="1" applyAlignment="1" applyProtection="1">
      <alignment horizontal="left" vertical="center"/>
      <protection hidden="1"/>
    </xf>
    <xf numFmtId="167" fontId="7" fillId="0" borderId="3" xfId="7" applyNumberFormat="1" applyFont="1" applyFill="1" applyBorder="1" applyAlignment="1">
      <alignment horizontal="right" vertical="center"/>
    </xf>
    <xf numFmtId="167" fontId="7" fillId="2" borderId="3" xfId="6" applyNumberFormat="1" applyFont="1" applyFill="1" applyBorder="1" applyAlignment="1">
      <alignment horizontal="center" vertical="center"/>
    </xf>
    <xf numFmtId="0" fontId="8" fillId="2" borderId="0" xfId="4" applyFont="1" applyFill="1" applyBorder="1" applyAlignment="1">
      <alignment horizontal="left" vertical="center"/>
    </xf>
    <xf numFmtId="166" fontId="7" fillId="2" borderId="3" xfId="5" applyFont="1" applyFill="1" applyBorder="1" applyAlignment="1">
      <alignment horizontal="center" vertical="center"/>
    </xf>
    <xf numFmtId="0" fontId="5" fillId="2" borderId="15" xfId="4" applyFont="1" applyFill="1" applyBorder="1" applyAlignment="1">
      <alignment horizontal="left" vertical="center" indent="1"/>
    </xf>
    <xf numFmtId="0" fontId="5" fillId="2" borderId="21" xfId="4" applyFont="1" applyFill="1" applyBorder="1" applyAlignment="1">
      <alignment horizontal="left" vertical="center" indent="1"/>
    </xf>
    <xf numFmtId="0" fontId="7" fillId="2" borderId="3" xfId="4" applyFont="1" applyFill="1" applyBorder="1" applyAlignment="1">
      <alignment horizontal="center" vertical="center"/>
    </xf>
    <xf numFmtId="165" fontId="5" fillId="2" borderId="0" xfId="4" applyNumberFormat="1" applyFont="1" applyFill="1" applyAlignment="1">
      <alignment vertical="center"/>
    </xf>
    <xf numFmtId="0" fontId="5" fillId="0" borderId="0" xfId="4" applyFont="1" applyFill="1" applyBorder="1" applyAlignment="1">
      <alignment horizontal="center" vertical="center"/>
    </xf>
    <xf numFmtId="0" fontId="7" fillId="2" borderId="3" xfId="5" applyNumberFormat="1" applyFont="1" applyFill="1" applyBorder="1" applyAlignment="1">
      <alignment horizontal="center" vertical="center"/>
    </xf>
    <xf numFmtId="1" fontId="7" fillId="0" borderId="3" xfId="5" applyNumberFormat="1" applyFont="1" applyFill="1" applyBorder="1" applyAlignment="1">
      <alignment horizontal="center" vertical="center"/>
    </xf>
    <xf numFmtId="167" fontId="7" fillId="2" borderId="3" xfId="5" applyNumberFormat="1" applyFont="1" applyFill="1" applyBorder="1" applyAlignment="1">
      <alignment horizontal="center" vertical="center"/>
    </xf>
    <xf numFmtId="1" fontId="7" fillId="0" borderId="3" xfId="4" applyNumberFormat="1" applyFont="1" applyBorder="1" applyAlignment="1">
      <alignment horizontal="center"/>
    </xf>
    <xf numFmtId="0" fontId="7" fillId="0" borderId="3" xfId="4" applyFont="1" applyFill="1" applyBorder="1" applyAlignment="1">
      <alignment horizontal="center" vertical="center"/>
    </xf>
    <xf numFmtId="0" fontId="5" fillId="0" borderId="0" xfId="4" applyFont="1"/>
    <xf numFmtId="166" fontId="5" fillId="0" borderId="0" xfId="4" applyNumberFormat="1" applyFont="1"/>
    <xf numFmtId="169" fontId="13" fillId="0" borderId="3" xfId="5" applyNumberFormat="1" applyFont="1" applyFill="1" applyBorder="1" applyAlignment="1" applyProtection="1">
      <alignment horizontal="center"/>
    </xf>
    <xf numFmtId="169" fontId="13" fillId="0" borderId="1" xfId="5" applyNumberFormat="1" applyFont="1" applyFill="1" applyBorder="1" applyAlignment="1" applyProtection="1">
      <alignment horizontal="center"/>
    </xf>
    <xf numFmtId="3" fontId="14" fillId="0" borderId="0" xfId="4" applyNumberFormat="1" applyFont="1" applyFill="1" applyBorder="1"/>
    <xf numFmtId="0" fontId="6" fillId="0" borderId="0" xfId="4" applyFont="1"/>
    <xf numFmtId="166" fontId="6" fillId="0" borderId="0" xfId="4" applyNumberFormat="1" applyFont="1"/>
    <xf numFmtId="3" fontId="15" fillId="0" borderId="0" xfId="4" applyNumberFormat="1" applyFont="1" applyFill="1" applyBorder="1" applyProtection="1">
      <protection hidden="1"/>
    </xf>
    <xf numFmtId="9" fontId="5" fillId="0" borderId="3" xfId="8" applyNumberFormat="1" applyFont="1" applyBorder="1" applyAlignment="1">
      <alignment horizontal="center"/>
    </xf>
    <xf numFmtId="169" fontId="5" fillId="0" borderId="0" xfId="4" applyNumberFormat="1" applyFont="1" applyBorder="1"/>
    <xf numFmtId="0" fontId="5" fillId="0" borderId="0" xfId="4" applyFont="1" applyBorder="1"/>
    <xf numFmtId="169" fontId="5" fillId="0" borderId="0" xfId="5" applyNumberFormat="1" applyFont="1" applyBorder="1" applyAlignment="1">
      <alignment horizontal="center"/>
    </xf>
    <xf numFmtId="169" fontId="13" fillId="0" borderId="0" xfId="5" applyNumberFormat="1" applyFont="1" applyFill="1" applyBorder="1" applyAlignment="1" applyProtection="1">
      <alignment horizontal="center"/>
    </xf>
    <xf numFmtId="169" fontId="5" fillId="0" borderId="0" xfId="4" applyNumberFormat="1" applyFont="1"/>
    <xf numFmtId="3" fontId="5" fillId="0" borderId="0" xfId="4" applyNumberFormat="1" applyFont="1" applyFill="1" applyBorder="1"/>
    <xf numFmtId="3" fontId="5" fillId="0" borderId="0" xfId="4" applyNumberFormat="1" applyFont="1"/>
    <xf numFmtId="9" fontId="5" fillId="0" borderId="0" xfId="8" applyFont="1"/>
    <xf numFmtId="169" fontId="5" fillId="0" borderId="3" xfId="4" applyNumberFormat="1" applyFont="1" applyBorder="1" applyAlignment="1">
      <alignment horizontal="center"/>
    </xf>
    <xf numFmtId="169" fontId="5" fillId="0" borderId="3" xfId="4" applyNumberFormat="1" applyFont="1" applyBorder="1"/>
    <xf numFmtId="0" fontId="5" fillId="2" borderId="0" xfId="4" applyFont="1" applyFill="1" applyAlignment="1">
      <alignment horizontal="center" vertical="center"/>
    </xf>
    <xf numFmtId="167" fontId="5" fillId="2" borderId="16" xfId="1" applyNumberFormat="1" applyFont="1" applyFill="1" applyBorder="1" applyAlignment="1">
      <alignment vertical="center"/>
    </xf>
    <xf numFmtId="0" fontId="6" fillId="3" borderId="3" xfId="4" applyFont="1" applyFill="1" applyBorder="1" applyAlignment="1">
      <alignment horizontal="center" vertical="center"/>
    </xf>
    <xf numFmtId="0" fontId="6" fillId="3" borderId="4" xfId="4" applyFont="1" applyFill="1" applyBorder="1" applyAlignment="1">
      <alignment horizontal="center" vertical="center"/>
    </xf>
    <xf numFmtId="0" fontId="6" fillId="3" borderId="6" xfId="4" applyFont="1" applyFill="1" applyBorder="1" applyAlignment="1">
      <alignment horizontal="center" vertical="center" wrapText="1"/>
    </xf>
    <xf numFmtId="170" fontId="5" fillId="2" borderId="0" xfId="4" applyNumberFormat="1" applyFont="1" applyFill="1" applyAlignment="1">
      <alignment horizontal="center" vertical="center"/>
    </xf>
    <xf numFmtId="0" fontId="7" fillId="4" borderId="3" xfId="4" applyFont="1" applyFill="1" applyBorder="1" applyAlignment="1">
      <alignment horizontal="center" vertical="center"/>
    </xf>
    <xf numFmtId="168" fontId="19" fillId="4" borderId="3" xfId="6" applyNumberFormat="1" applyFont="1" applyFill="1" applyBorder="1" applyAlignment="1" applyProtection="1">
      <alignment horizontal="left" vertical="center"/>
      <protection hidden="1"/>
    </xf>
    <xf numFmtId="167" fontId="7" fillId="4" borderId="3" xfId="6" applyNumberFormat="1" applyFont="1" applyFill="1" applyBorder="1" applyAlignment="1">
      <alignment horizontal="center" vertical="center"/>
    </xf>
    <xf numFmtId="167" fontId="7" fillId="4" borderId="3" xfId="5" applyNumberFormat="1" applyFont="1" applyFill="1" applyBorder="1" applyAlignment="1">
      <alignment horizontal="center" vertical="center"/>
    </xf>
    <xf numFmtId="2" fontId="7" fillId="4" borderId="3" xfId="4" applyNumberFormat="1" applyFont="1" applyFill="1" applyBorder="1" applyAlignment="1">
      <alignment horizontal="center"/>
    </xf>
    <xf numFmtId="167" fontId="10" fillId="6" borderId="3" xfId="1" applyNumberFormat="1" applyFont="1" applyFill="1" applyBorder="1" applyAlignment="1"/>
    <xf numFmtId="0" fontId="7" fillId="6" borderId="1" xfId="4" applyFont="1" applyFill="1" applyBorder="1" applyAlignment="1">
      <alignment horizontal="center" vertical="center"/>
    </xf>
    <xf numFmtId="3" fontId="5" fillId="0" borderId="16" xfId="6" applyNumberFormat="1" applyFont="1" applyFill="1" applyBorder="1" applyAlignment="1" applyProtection="1">
      <alignment horizontal="center" vertical="center"/>
      <protection hidden="1"/>
    </xf>
    <xf numFmtId="167" fontId="6" fillId="6" borderId="3" xfId="6" applyNumberFormat="1" applyFont="1" applyFill="1" applyBorder="1" applyAlignment="1">
      <alignment horizontal="center" vertical="center"/>
    </xf>
    <xf numFmtId="169" fontId="16" fillId="6" borderId="3" xfId="1" applyNumberFormat="1" applyFont="1" applyFill="1" applyBorder="1" applyAlignment="1"/>
    <xf numFmtId="167" fontId="5" fillId="0" borderId="3" xfId="7" applyNumberFormat="1" applyFont="1" applyFill="1" applyBorder="1" applyAlignment="1">
      <alignment horizontal="right" vertical="center"/>
    </xf>
    <xf numFmtId="167" fontId="5" fillId="4" borderId="3" xfId="7" applyNumberFormat="1" applyFont="1" applyFill="1" applyBorder="1" applyAlignment="1">
      <alignment horizontal="right" vertical="center"/>
    </xf>
    <xf numFmtId="167" fontId="9" fillId="6" borderId="3" xfId="1" applyNumberFormat="1" applyFont="1" applyFill="1" applyBorder="1" applyAlignment="1"/>
    <xf numFmtId="167" fontId="5" fillId="4" borderId="3" xfId="1" applyNumberFormat="1" applyFont="1" applyFill="1" applyBorder="1" applyAlignment="1"/>
    <xf numFmtId="168" fontId="5" fillId="0" borderId="3" xfId="6" applyNumberFormat="1" applyFont="1" applyFill="1" applyBorder="1" applyAlignment="1" applyProtection="1">
      <alignment horizontal="left" vertical="center"/>
      <protection hidden="1"/>
    </xf>
    <xf numFmtId="168" fontId="6" fillId="6" borderId="3" xfId="6" applyNumberFormat="1" applyFont="1" applyFill="1" applyBorder="1" applyAlignment="1" applyProtection="1">
      <alignment horizontal="left" vertical="center"/>
      <protection hidden="1"/>
    </xf>
    <xf numFmtId="168" fontId="5" fillId="4" borderId="3" xfId="6" applyNumberFormat="1" applyFont="1" applyFill="1" applyBorder="1" applyAlignment="1" applyProtection="1">
      <alignment horizontal="left" vertical="center"/>
      <protection hidden="1"/>
    </xf>
    <xf numFmtId="168" fontId="6" fillId="6" borderId="2" xfId="6" applyNumberFormat="1" applyFont="1" applyFill="1" applyBorder="1" applyAlignment="1" applyProtection="1">
      <alignment horizontal="left" vertical="center"/>
      <protection hidden="1"/>
    </xf>
    <xf numFmtId="0" fontId="9" fillId="3" borderId="28" xfId="4" applyFont="1" applyFill="1" applyBorder="1" applyAlignment="1">
      <alignment horizontal="center" vertical="center"/>
    </xf>
    <xf numFmtId="0" fontId="9" fillId="3" borderId="29" xfId="4" applyFont="1" applyFill="1" applyBorder="1" applyAlignment="1">
      <alignment horizontal="center" vertical="center"/>
    </xf>
    <xf numFmtId="0" fontId="9" fillId="3" borderId="10" xfId="4" applyFont="1" applyFill="1" applyBorder="1" applyAlignment="1">
      <alignment horizontal="center" vertical="center" wrapText="1"/>
    </xf>
    <xf numFmtId="0" fontId="6" fillId="0" borderId="3" xfId="4" applyFont="1" applyBorder="1" applyAlignment="1">
      <alignment horizontal="center"/>
    </xf>
    <xf numFmtId="168" fontId="20" fillId="10" borderId="0" xfId="0" applyNumberFormat="1" applyFont="1" applyFill="1" applyBorder="1" applyAlignment="1" applyProtection="1">
      <alignment vertical="center" wrapText="1"/>
    </xf>
    <xf numFmtId="0" fontId="5" fillId="0" borderId="3" xfId="4" applyFont="1" applyBorder="1"/>
    <xf numFmtId="169" fontId="13" fillId="0" borderId="1" xfId="5" applyNumberFormat="1" applyFont="1" applyFill="1" applyBorder="1" applyAlignment="1" applyProtection="1">
      <alignment horizontal="center" vertical="center"/>
    </xf>
    <xf numFmtId="169" fontId="6" fillId="0" borderId="3" xfId="4" applyNumberFormat="1" applyFont="1" applyBorder="1" applyAlignment="1">
      <alignment horizontal="center" vertical="center"/>
    </xf>
    <xf numFmtId="168" fontId="21" fillId="2" borderId="0" xfId="0" applyNumberFormat="1" applyFont="1" applyFill="1" applyBorder="1" applyAlignment="1" applyProtection="1">
      <alignment vertical="center" wrapText="1"/>
    </xf>
    <xf numFmtId="168" fontId="5" fillId="0" borderId="0" xfId="4" applyNumberFormat="1" applyFont="1" applyBorder="1"/>
    <xf numFmtId="0" fontId="5" fillId="0" borderId="3" xfId="4" applyFont="1" applyBorder="1" applyAlignment="1">
      <alignment horizontal="center"/>
    </xf>
    <xf numFmtId="0" fontId="17" fillId="0" borderId="0" xfId="4" applyFont="1" applyFill="1" applyBorder="1" applyAlignment="1">
      <alignment horizontal="left" vertical="center" indent="1"/>
    </xf>
    <xf numFmtId="0" fontId="16" fillId="0" borderId="0" xfId="4" applyFont="1" applyFill="1" applyBorder="1" applyAlignment="1">
      <alignment horizontal="left" vertical="center" indent="1"/>
    </xf>
    <xf numFmtId="0" fontId="5" fillId="0" borderId="0" xfId="4" applyFont="1" applyFill="1" applyBorder="1" applyAlignment="1">
      <alignment horizontal="left" vertical="center"/>
    </xf>
    <xf numFmtId="0" fontId="5" fillId="2" borderId="0" xfId="4" applyFont="1" applyFill="1" applyBorder="1" applyAlignment="1">
      <alignment horizontal="left" vertical="center"/>
    </xf>
    <xf numFmtId="171" fontId="5" fillId="0" borderId="3" xfId="9" applyNumberFormat="1" applyFont="1" applyBorder="1" applyAlignment="1">
      <alignment horizontal="center"/>
    </xf>
    <xf numFmtId="0" fontId="5" fillId="0" borderId="0" xfId="4" applyFont="1" applyBorder="1" applyAlignment="1">
      <alignment horizontal="center"/>
    </xf>
    <xf numFmtId="167" fontId="7" fillId="2" borderId="3" xfId="5" applyNumberFormat="1" applyFont="1" applyFill="1" applyBorder="1" applyAlignment="1">
      <alignment vertical="center"/>
    </xf>
    <xf numFmtId="167" fontId="5" fillId="2" borderId="16" xfId="1" applyNumberFormat="1" applyFont="1" applyFill="1" applyBorder="1" applyAlignment="1">
      <alignment horizontal="center" vertical="center"/>
    </xf>
    <xf numFmtId="0" fontId="5" fillId="2" borderId="5" xfId="4" applyFont="1" applyFill="1" applyBorder="1" applyAlignment="1">
      <alignment vertical="center"/>
    </xf>
    <xf numFmtId="0" fontId="5" fillId="2" borderId="35" xfId="4" applyFont="1" applyFill="1" applyBorder="1" applyAlignment="1">
      <alignment vertical="center"/>
    </xf>
    <xf numFmtId="0" fontId="5" fillId="2" borderId="6" xfId="4" applyFont="1" applyFill="1" applyBorder="1" applyAlignment="1">
      <alignment vertical="center"/>
    </xf>
    <xf numFmtId="0" fontId="5" fillId="2" borderId="9" xfId="4" applyFont="1" applyFill="1" applyBorder="1" applyAlignment="1">
      <alignment vertical="center"/>
    </xf>
    <xf numFmtId="0" fontId="5" fillId="2" borderId="10" xfId="4" applyFont="1" applyFill="1" applyBorder="1" applyAlignment="1">
      <alignment vertical="center"/>
    </xf>
    <xf numFmtId="0" fontId="5" fillId="2" borderId="7" xfId="4" applyFont="1" applyFill="1" applyBorder="1" applyAlignment="1">
      <alignment vertical="center"/>
    </xf>
    <xf numFmtId="0" fontId="5" fillId="2" borderId="27" xfId="4" applyFont="1" applyFill="1" applyBorder="1" applyAlignment="1">
      <alignment vertical="center"/>
    </xf>
    <xf numFmtId="0" fontId="5" fillId="2" borderId="8" xfId="4" applyFont="1" applyFill="1" applyBorder="1" applyAlignment="1">
      <alignment vertical="center"/>
    </xf>
    <xf numFmtId="168" fontId="7" fillId="2" borderId="36" xfId="6" applyNumberFormat="1" applyFont="1" applyFill="1" applyBorder="1" applyAlignment="1" applyProtection="1">
      <alignment vertical="center"/>
      <protection hidden="1"/>
    </xf>
    <xf numFmtId="168" fontId="7" fillId="2" borderId="37" xfId="6" applyNumberFormat="1" applyFont="1" applyFill="1" applyBorder="1" applyAlignment="1" applyProtection="1">
      <alignment vertical="center"/>
      <protection hidden="1"/>
    </xf>
    <xf numFmtId="175" fontId="5" fillId="0" borderId="0" xfId="4" applyNumberFormat="1" applyFont="1"/>
    <xf numFmtId="168" fontId="23" fillId="2" borderId="3" xfId="0" applyNumberFormat="1" applyFont="1" applyFill="1" applyBorder="1" applyAlignment="1" applyProtection="1">
      <alignment horizontal="center" vertical="center" wrapText="1"/>
    </xf>
    <xf numFmtId="0" fontId="6" fillId="2" borderId="0" xfId="4" applyFont="1" applyFill="1" applyBorder="1" applyAlignment="1">
      <alignment vertical="top" wrapText="1"/>
    </xf>
    <xf numFmtId="168" fontId="5" fillId="0" borderId="1" xfId="6" applyNumberFormat="1" applyFont="1" applyFill="1" applyBorder="1" applyAlignment="1" applyProtection="1">
      <alignment horizontal="left" vertical="center"/>
      <protection hidden="1"/>
    </xf>
    <xf numFmtId="167" fontId="5" fillId="0" borderId="38" xfId="1" applyNumberFormat="1" applyFont="1" applyFill="1" applyBorder="1" applyAlignment="1">
      <alignment horizontal="center"/>
    </xf>
    <xf numFmtId="167" fontId="5" fillId="0" borderId="1" xfId="1" applyNumberFormat="1" applyFont="1" applyFill="1" applyBorder="1" applyAlignment="1">
      <alignment horizontal="center"/>
    </xf>
    <xf numFmtId="167" fontId="5" fillId="0" borderId="1" xfId="1" applyNumberFormat="1" applyFont="1" applyFill="1" applyBorder="1" applyAlignment="1"/>
    <xf numFmtId="0" fontId="0" fillId="0" borderId="39" xfId="0" applyBorder="1" applyAlignment="1">
      <alignment horizontal="center" vertical="top"/>
    </xf>
    <xf numFmtId="169" fontId="6" fillId="0" borderId="28" xfId="4" applyNumberFormat="1" applyFont="1" applyBorder="1" applyAlignment="1">
      <alignment horizontal="center"/>
    </xf>
    <xf numFmtId="167" fontId="6" fillId="9" borderId="0" xfId="4" applyNumberFormat="1" applyFont="1" applyFill="1" applyAlignment="1">
      <alignment horizontal="center"/>
    </xf>
    <xf numFmtId="0" fontId="5" fillId="0" borderId="0" xfId="4" applyFont="1" applyAlignment="1">
      <alignment horizontal="center"/>
    </xf>
    <xf numFmtId="169" fontId="6" fillId="0" borderId="3" xfId="5" applyNumberFormat="1" applyFont="1" applyBorder="1" applyAlignment="1">
      <alignment horizontal="center"/>
    </xf>
    <xf numFmtId="168" fontId="20" fillId="10" borderId="0" xfId="0" applyNumberFormat="1" applyFont="1" applyFill="1" applyBorder="1" applyAlignment="1" applyProtection="1">
      <alignment horizontal="center" vertical="center" wrapText="1"/>
    </xf>
    <xf numFmtId="169" fontId="5" fillId="0" borderId="0" xfId="4" applyNumberFormat="1" applyFont="1" applyBorder="1" applyAlignment="1">
      <alignment horizontal="center"/>
    </xf>
    <xf numFmtId="168" fontId="5" fillId="0" borderId="0" xfId="4" applyNumberFormat="1" applyFont="1"/>
    <xf numFmtId="168" fontId="6" fillId="6" borderId="1" xfId="6" applyNumberFormat="1" applyFont="1" applyFill="1" applyBorder="1" applyAlignment="1" applyProtection="1">
      <alignment vertical="center"/>
      <protection hidden="1"/>
    </xf>
    <xf numFmtId="167" fontId="9" fillId="6" borderId="2" xfId="1" applyNumberFormat="1" applyFont="1" applyFill="1" applyBorder="1" applyAlignment="1"/>
    <xf numFmtId="168" fontId="5" fillId="4" borderId="28" xfId="6" applyNumberFormat="1" applyFont="1" applyFill="1" applyBorder="1" applyAlignment="1" applyProtection="1">
      <alignment horizontal="left" vertical="center"/>
      <protection hidden="1"/>
    </xf>
    <xf numFmtId="168" fontId="6" fillId="6" borderId="3" xfId="6" applyNumberFormat="1" applyFont="1" applyFill="1" applyBorder="1" applyAlignment="1" applyProtection="1">
      <alignment vertical="center"/>
      <protection hidden="1"/>
    </xf>
    <xf numFmtId="0" fontId="5" fillId="0" borderId="3" xfId="4" applyFont="1" applyBorder="1" applyAlignment="1">
      <alignment horizontal="left"/>
    </xf>
    <xf numFmtId="0" fontId="6" fillId="0" borderId="3" xfId="4" applyFont="1" applyBorder="1" applyAlignment="1">
      <alignment horizontal="left"/>
    </xf>
    <xf numFmtId="0" fontId="5" fillId="0" borderId="3" xfId="4" applyFont="1" applyBorder="1" applyAlignment="1">
      <alignment horizontal="left" wrapText="1"/>
    </xf>
    <xf numFmtId="0" fontId="2" fillId="4" borderId="40" xfId="0" applyFont="1" applyFill="1" applyBorder="1" applyAlignment="1">
      <alignment horizontal="center"/>
    </xf>
    <xf numFmtId="0" fontId="2" fillId="4" borderId="32" xfId="0" applyFont="1" applyFill="1"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3" xfId="0" applyBorder="1"/>
    <xf numFmtId="0" fontId="2" fillId="0" borderId="0" xfId="0" applyFont="1"/>
    <xf numFmtId="167" fontId="5" fillId="0" borderId="0" xfId="4" applyNumberFormat="1" applyFont="1"/>
    <xf numFmtId="0" fontId="6" fillId="4" borderId="6" xfId="4" applyFont="1" applyFill="1" applyBorder="1" applyAlignment="1">
      <alignment horizontal="center" vertical="center" wrapText="1"/>
    </xf>
    <xf numFmtId="0" fontId="6" fillId="4" borderId="4" xfId="4" applyFont="1" applyFill="1" applyBorder="1" applyAlignment="1">
      <alignment horizontal="center" vertical="center"/>
    </xf>
    <xf numFmtId="0" fontId="6" fillId="4" borderId="3" xfId="4" applyFont="1" applyFill="1" applyBorder="1" applyAlignment="1">
      <alignment horizontal="center" vertical="center"/>
    </xf>
    <xf numFmtId="0" fontId="9" fillId="4" borderId="28" xfId="4" applyFont="1" applyFill="1" applyBorder="1" applyAlignment="1">
      <alignment horizontal="center" vertical="center"/>
    </xf>
    <xf numFmtId="0" fontId="9" fillId="4" borderId="29" xfId="4" applyFont="1" applyFill="1" applyBorder="1" applyAlignment="1">
      <alignment horizontal="center" vertical="center"/>
    </xf>
    <xf numFmtId="0" fontId="9" fillId="4" borderId="10" xfId="4" applyFont="1" applyFill="1" applyBorder="1" applyAlignment="1">
      <alignment horizontal="center" vertical="center" wrapText="1"/>
    </xf>
    <xf numFmtId="0" fontId="0" fillId="0" borderId="0" xfId="0" applyBorder="1"/>
    <xf numFmtId="1" fontId="7" fillId="0" borderId="28" xfId="5" applyNumberFormat="1" applyFont="1" applyFill="1" applyBorder="1" applyAlignment="1">
      <alignment horizontal="center" vertical="center"/>
    </xf>
    <xf numFmtId="0" fontId="9" fillId="3" borderId="3" xfId="4" applyFont="1" applyFill="1" applyBorder="1" applyAlignment="1">
      <alignment horizontal="center" vertical="center" wrapText="1"/>
    </xf>
    <xf numFmtId="165" fontId="5" fillId="0" borderId="0" xfId="4" applyNumberFormat="1" applyFont="1"/>
    <xf numFmtId="168" fontId="24" fillId="2" borderId="0" xfId="0" applyNumberFormat="1" applyFont="1" applyFill="1" applyBorder="1" applyAlignment="1" applyProtection="1">
      <alignment horizontal="center" vertical="center" wrapText="1"/>
    </xf>
    <xf numFmtId="168" fontId="23" fillId="2" borderId="0" xfId="0" applyNumberFormat="1" applyFont="1" applyFill="1" applyBorder="1" applyAlignment="1" applyProtection="1">
      <alignment horizontal="center" vertical="center" wrapText="1"/>
    </xf>
    <xf numFmtId="2" fontId="41" fillId="0" borderId="46" xfId="7" applyNumberFormat="1" applyFont="1" applyFill="1" applyBorder="1" applyAlignment="1">
      <alignment horizontal="center" vertical="center"/>
    </xf>
    <xf numFmtId="173" fontId="7" fillId="2" borderId="47" xfId="6" applyNumberFormat="1" applyFont="1" applyFill="1" applyBorder="1" applyAlignment="1">
      <alignment horizontal="center" vertical="center"/>
    </xf>
    <xf numFmtId="174" fontId="7" fillId="2" borderId="3" xfId="6" applyNumberFormat="1" applyFont="1" applyFill="1" applyBorder="1" applyAlignment="1">
      <alignment vertical="center"/>
    </xf>
    <xf numFmtId="0" fontId="0" fillId="0" borderId="42" xfId="0" applyBorder="1" applyAlignment="1">
      <alignment horizontal="center"/>
    </xf>
    <xf numFmtId="170" fontId="44" fillId="10" borderId="0" xfId="0" applyNumberFormat="1" applyFont="1" applyFill="1" applyBorder="1" applyAlignment="1">
      <alignment horizontal="center" vertical="center"/>
    </xf>
    <xf numFmtId="0" fontId="5" fillId="10" borderId="0" xfId="4" applyFont="1" applyFill="1" applyBorder="1"/>
    <xf numFmtId="0" fontId="5" fillId="10" borderId="0" xfId="4" applyFont="1" applyFill="1"/>
    <xf numFmtId="168" fontId="45" fillId="2" borderId="0" xfId="0" applyNumberFormat="1" applyFont="1" applyFill="1" applyBorder="1" applyAlignment="1" applyProtection="1">
      <alignment horizontal="right" vertical="center"/>
    </xf>
    <xf numFmtId="167" fontId="5" fillId="11" borderId="22" xfId="4" applyNumberFormat="1" applyFont="1" applyFill="1" applyBorder="1" applyAlignment="1">
      <alignment vertical="center"/>
    </xf>
    <xf numFmtId="10" fontId="5" fillId="11" borderId="3" xfId="4" applyNumberFormat="1" applyFont="1" applyFill="1" applyBorder="1" applyAlignment="1">
      <alignment horizontal="center"/>
    </xf>
    <xf numFmtId="0" fontId="5" fillId="11" borderId="3" xfId="4" applyFont="1" applyFill="1" applyBorder="1" applyAlignment="1">
      <alignment horizontal="center"/>
    </xf>
    <xf numFmtId="168" fontId="5" fillId="10" borderId="16" xfId="6" applyNumberFormat="1" applyFont="1" applyFill="1" applyBorder="1" applyAlignment="1" applyProtection="1">
      <alignment horizontal="center" vertical="center"/>
      <protection hidden="1"/>
    </xf>
    <xf numFmtId="0" fontId="5" fillId="2" borderId="13" xfId="4" applyFont="1" applyFill="1" applyBorder="1" applyAlignment="1">
      <alignment horizontal="left" vertical="center" indent="1"/>
    </xf>
    <xf numFmtId="168" fontId="5" fillId="10" borderId="14" xfId="6" applyNumberFormat="1" applyFont="1" applyFill="1" applyBorder="1" applyAlignment="1" applyProtection="1">
      <alignment horizontal="center" vertical="center"/>
      <protection hidden="1"/>
    </xf>
    <xf numFmtId="0" fontId="5" fillId="2" borderId="17" xfId="4" applyFont="1" applyFill="1" applyBorder="1" applyAlignment="1">
      <alignment horizontal="left" vertical="center" indent="1"/>
    </xf>
    <xf numFmtId="168" fontId="5" fillId="0" borderId="18" xfId="6" applyNumberFormat="1" applyFont="1" applyFill="1" applyBorder="1" applyAlignment="1" applyProtection="1">
      <alignment horizontal="center" vertical="center"/>
      <protection hidden="1"/>
    </xf>
    <xf numFmtId="166" fontId="7" fillId="0" borderId="3" xfId="5" applyFont="1" applyFill="1" applyBorder="1" applyAlignment="1">
      <alignment horizontal="center" vertical="center"/>
    </xf>
    <xf numFmtId="184" fontId="5" fillId="0" borderId="0" xfId="4" applyNumberFormat="1" applyFont="1"/>
    <xf numFmtId="166" fontId="7" fillId="10" borderId="3" xfId="5" applyFont="1" applyFill="1" applyBorder="1" applyAlignment="1">
      <alignment horizontal="center" vertical="center"/>
    </xf>
    <xf numFmtId="167" fontId="16" fillId="0" borderId="0" xfId="4" applyNumberFormat="1" applyFont="1" applyFill="1" applyBorder="1" applyAlignment="1">
      <alignment horizontal="left" vertical="center" indent="1"/>
    </xf>
    <xf numFmtId="166" fontId="19" fillId="4" borderId="3" xfId="5" applyNumberFormat="1" applyFont="1" applyFill="1" applyBorder="1" applyAlignment="1">
      <alignment horizontal="center" vertical="center"/>
    </xf>
    <xf numFmtId="2" fontId="19" fillId="4" borderId="3" xfId="5" applyNumberFormat="1" applyFont="1" applyFill="1" applyBorder="1" applyAlignment="1">
      <alignment horizontal="center" vertical="center"/>
    </xf>
    <xf numFmtId="2" fontId="7" fillId="2" borderId="3" xfId="5" applyNumberFormat="1" applyFont="1" applyFill="1" applyBorder="1" applyAlignment="1">
      <alignment horizontal="right" vertical="center"/>
    </xf>
    <xf numFmtId="0" fontId="5" fillId="0" borderId="0" xfId="4" applyFont="1" applyAlignment="1">
      <alignment wrapText="1"/>
    </xf>
    <xf numFmtId="0" fontId="6" fillId="0" borderId="0" xfId="0" applyFont="1"/>
    <xf numFmtId="1" fontId="5" fillId="11" borderId="3" xfId="4" applyNumberFormat="1" applyFont="1" applyFill="1" applyBorder="1" applyAlignment="1">
      <alignment horizontal="center"/>
    </xf>
    <xf numFmtId="1" fontId="5" fillId="0" borderId="3" xfId="4" applyNumberFormat="1" applyFont="1" applyBorder="1" applyAlignment="1">
      <alignment horizontal="center"/>
    </xf>
    <xf numFmtId="167" fontId="5" fillId="4" borderId="3" xfId="7" applyNumberFormat="1" applyFont="1" applyFill="1" applyBorder="1" applyAlignment="1">
      <alignment horizontal="left" vertical="top"/>
    </xf>
    <xf numFmtId="167" fontId="5" fillId="4" borderId="3" xfId="6" applyNumberFormat="1" applyFont="1" applyFill="1" applyBorder="1" applyAlignment="1">
      <alignment horizontal="left" vertical="top"/>
    </xf>
    <xf numFmtId="168" fontId="24" fillId="10" borderId="0" xfId="0" applyNumberFormat="1" applyFont="1" applyFill="1" applyBorder="1" applyAlignment="1" applyProtection="1">
      <alignment horizontal="center" vertical="center" wrapText="1"/>
    </xf>
    <xf numFmtId="1" fontId="19" fillId="11" borderId="3" xfId="188" applyNumberFormat="1" applyFont="1" applyFill="1" applyBorder="1" applyAlignment="1">
      <alignment horizontal="center" vertical="center"/>
    </xf>
    <xf numFmtId="168" fontId="7" fillId="2" borderId="4" xfId="6" applyNumberFormat="1" applyFont="1" applyFill="1" applyBorder="1" applyAlignment="1" applyProtection="1">
      <alignment vertical="center"/>
      <protection hidden="1"/>
    </xf>
    <xf numFmtId="4" fontId="7" fillId="10" borderId="3" xfId="6" applyNumberFormat="1" applyFont="1" applyFill="1" applyBorder="1" applyAlignment="1">
      <alignment vertical="center"/>
    </xf>
    <xf numFmtId="173" fontId="7" fillId="2" borderId="48" xfId="6" applyNumberFormat="1" applyFont="1" applyFill="1" applyBorder="1" applyAlignment="1">
      <alignment horizontal="left" vertical="center"/>
    </xf>
    <xf numFmtId="173" fontId="7" fillId="2" borderId="49" xfId="6" applyNumberFormat="1" applyFont="1" applyFill="1" applyBorder="1" applyAlignment="1">
      <alignment horizontal="left" vertical="center"/>
    </xf>
    <xf numFmtId="0" fontId="0" fillId="0" borderId="40" xfId="0" applyBorder="1"/>
    <xf numFmtId="0" fontId="0" fillId="0" borderId="41" xfId="0" applyBorder="1"/>
    <xf numFmtId="0" fontId="0" fillId="11" borderId="41" xfId="0" applyFill="1" applyBorder="1"/>
    <xf numFmtId="0" fontId="0" fillId="0" borderId="42" xfId="0" applyBorder="1"/>
    <xf numFmtId="174" fontId="7" fillId="16" borderId="0" xfId="6" applyNumberFormat="1" applyFont="1" applyFill="1" applyBorder="1" applyAlignment="1">
      <alignment vertical="center"/>
    </xf>
    <xf numFmtId="168" fontId="7" fillId="2" borderId="50" xfId="6" applyNumberFormat="1" applyFont="1" applyFill="1" applyBorder="1" applyAlignment="1" applyProtection="1">
      <alignment vertical="center"/>
      <protection hidden="1"/>
    </xf>
    <xf numFmtId="168" fontId="19" fillId="4" borderId="28" xfId="6" applyNumberFormat="1" applyFont="1" applyFill="1" applyBorder="1" applyAlignment="1" applyProtection="1">
      <alignment horizontal="left" vertical="center"/>
      <protection hidden="1"/>
    </xf>
    <xf numFmtId="168" fontId="7" fillId="0" borderId="27" xfId="6" applyNumberFormat="1" applyFont="1" applyFill="1" applyBorder="1" applyAlignment="1" applyProtection="1">
      <alignment horizontal="left" vertical="center"/>
      <protection hidden="1"/>
    </xf>
    <xf numFmtId="0" fontId="5" fillId="2" borderId="0" xfId="4" applyFont="1" applyFill="1" applyBorder="1" applyAlignment="1">
      <alignment vertical="top" wrapText="1"/>
    </xf>
    <xf numFmtId="0" fontId="3" fillId="0" borderId="0" xfId="4" applyFont="1"/>
    <xf numFmtId="0" fontId="5" fillId="0" borderId="0" xfId="4" applyFont="1" applyFill="1" applyBorder="1" applyAlignment="1">
      <alignment horizontal="left" vertical="top" wrapText="1"/>
    </xf>
    <xf numFmtId="173" fontId="7" fillId="2" borderId="3" xfId="6" applyNumberFormat="1" applyFont="1" applyFill="1" applyBorder="1" applyAlignment="1">
      <alignment horizontal="left" vertical="center"/>
    </xf>
    <xf numFmtId="173" fontId="7" fillId="2" borderId="3" xfId="6" applyNumberFormat="1" applyFont="1" applyFill="1" applyBorder="1" applyAlignment="1">
      <alignment horizontal="center" vertical="center"/>
    </xf>
    <xf numFmtId="3" fontId="46" fillId="0" borderId="16" xfId="6" applyNumberFormat="1" applyFont="1" applyFill="1" applyBorder="1" applyAlignment="1" applyProtection="1">
      <alignment horizontal="center" vertical="center"/>
      <protection hidden="1"/>
    </xf>
    <xf numFmtId="0" fontId="5" fillId="0" borderId="0" xfId="4" applyFont="1" applyFill="1" applyBorder="1" applyAlignment="1">
      <alignment horizontal="left" vertical="top" wrapText="1"/>
    </xf>
    <xf numFmtId="1" fontId="5" fillId="0" borderId="0" xfId="4" applyNumberFormat="1" applyFont="1"/>
    <xf numFmtId="174" fontId="7" fillId="2" borderId="51" xfId="6" applyNumberFormat="1" applyFont="1" applyFill="1" applyBorder="1" applyAlignment="1">
      <alignment vertical="center"/>
    </xf>
    <xf numFmtId="174" fontId="45" fillId="0" borderId="3" xfId="4" applyNumberFormat="1" applyFont="1" applyBorder="1" applyAlignment="1">
      <alignment horizontal="right"/>
    </xf>
    <xf numFmtId="0" fontId="6" fillId="17" borderId="3" xfId="4" applyFont="1" applyFill="1" applyBorder="1" applyAlignment="1">
      <alignment horizontal="center"/>
    </xf>
    <xf numFmtId="0" fontId="6" fillId="17" borderId="0" xfId="4" applyFont="1" applyFill="1" applyBorder="1" applyAlignment="1">
      <alignment horizontal="center"/>
    </xf>
    <xf numFmtId="167" fontId="16" fillId="6" borderId="3" xfId="1" applyNumberFormat="1" applyFont="1" applyFill="1" applyBorder="1" applyAlignment="1"/>
    <xf numFmtId="0" fontId="5" fillId="2" borderId="0" xfId="4" applyFont="1" applyFill="1" applyBorder="1" applyAlignment="1">
      <alignment vertical="top" wrapText="1"/>
    </xf>
    <xf numFmtId="0" fontId="9" fillId="11" borderId="10" xfId="4" applyFont="1" applyFill="1" applyBorder="1" applyAlignment="1">
      <alignment horizontal="center" vertical="center" wrapText="1"/>
    </xf>
    <xf numFmtId="0" fontId="9" fillId="11" borderId="0" xfId="4" applyFont="1" applyFill="1" applyBorder="1" applyAlignment="1">
      <alignment horizontal="center" vertical="center" wrapText="1"/>
    </xf>
    <xf numFmtId="0" fontId="6" fillId="2" borderId="0" xfId="4" applyFont="1" applyFill="1" applyBorder="1" applyAlignment="1">
      <alignment vertical="justify" wrapText="1"/>
    </xf>
    <xf numFmtId="170" fontId="5" fillId="0" borderId="0" xfId="4" applyNumberFormat="1" applyFont="1"/>
    <xf numFmtId="3" fontId="5" fillId="0" borderId="22" xfId="6" applyNumberFormat="1" applyFont="1" applyFill="1" applyBorder="1" applyAlignment="1" applyProtection="1">
      <alignment horizontal="center" vertical="center"/>
      <protection hidden="1"/>
    </xf>
    <xf numFmtId="168" fontId="5" fillId="0" borderId="16" xfId="6" applyNumberFormat="1" applyFont="1" applyFill="1" applyBorder="1" applyAlignment="1" applyProtection="1">
      <alignment horizontal="center" vertical="center"/>
      <protection hidden="1"/>
    </xf>
    <xf numFmtId="3" fontId="5" fillId="0" borderId="16" xfId="4" applyNumberFormat="1" applyFont="1" applyFill="1" applyBorder="1" applyAlignment="1">
      <alignment horizontal="center" vertical="center"/>
    </xf>
    <xf numFmtId="0" fontId="5" fillId="2" borderId="0" xfId="4" applyFont="1" applyFill="1" applyBorder="1" applyAlignment="1">
      <alignment horizontal="left" vertical="center" indent="1"/>
    </xf>
    <xf numFmtId="3" fontId="5" fillId="0" borderId="0" xfId="6" applyNumberFormat="1" applyFont="1" applyFill="1" applyBorder="1" applyAlignment="1" applyProtection="1">
      <alignment horizontal="center" vertical="center"/>
      <protection hidden="1"/>
    </xf>
    <xf numFmtId="0" fontId="5" fillId="0" borderId="16" xfId="4" applyFont="1" applyFill="1" applyBorder="1" applyAlignment="1">
      <alignment horizontal="center" vertical="center"/>
    </xf>
    <xf numFmtId="0" fontId="6" fillId="0" borderId="0" xfId="4" applyFont="1" applyFill="1" applyBorder="1" applyAlignment="1">
      <alignment vertical="top" wrapText="1"/>
    </xf>
    <xf numFmtId="0" fontId="2" fillId="10" borderId="0" xfId="0" applyFont="1" applyFill="1"/>
    <xf numFmtId="167" fontId="5" fillId="2" borderId="22" xfId="1" applyNumberFormat="1" applyFont="1" applyFill="1" applyBorder="1" applyAlignment="1">
      <alignment horizontal="center" vertical="center"/>
    </xf>
    <xf numFmtId="166" fontId="7" fillId="2" borderId="3" xfId="5" applyNumberFormat="1" applyFont="1" applyFill="1" applyBorder="1" applyAlignment="1">
      <alignment horizontal="right" vertical="center"/>
    </xf>
    <xf numFmtId="170" fontId="44" fillId="10" borderId="0" xfId="0" applyNumberFormat="1" applyFont="1" applyFill="1" applyBorder="1" applyAlignment="1">
      <alignment horizontal="center" vertical="center" wrapText="1"/>
    </xf>
    <xf numFmtId="0" fontId="5" fillId="2" borderId="52" xfId="4" applyFont="1" applyFill="1" applyBorder="1" applyAlignment="1">
      <alignment horizontal="left" vertical="center" wrapText="1"/>
    </xf>
    <xf numFmtId="0" fontId="5" fillId="2" borderId="53"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5" fillId="2" borderId="16" xfId="4" applyFont="1" applyFill="1" applyBorder="1" applyAlignment="1">
      <alignment horizontal="left" vertical="center" wrapText="1"/>
    </xf>
    <xf numFmtId="0" fontId="5" fillId="2" borderId="21" xfId="4" applyFont="1" applyFill="1" applyBorder="1" applyAlignment="1">
      <alignment horizontal="left" vertical="center" wrapText="1"/>
    </xf>
    <xf numFmtId="0" fontId="5" fillId="2" borderId="22" xfId="4" applyFont="1" applyFill="1" applyBorder="1" applyAlignment="1">
      <alignment horizontal="left" vertical="center" wrapText="1"/>
    </xf>
    <xf numFmtId="0" fontId="5" fillId="2" borderId="33" xfId="4" applyFont="1" applyFill="1" applyBorder="1" applyAlignment="1">
      <alignment horizontal="left" vertical="top" wrapText="1"/>
    </xf>
    <xf numFmtId="0" fontId="5" fillId="2" borderId="34" xfId="4" applyFont="1" applyFill="1" applyBorder="1" applyAlignment="1">
      <alignment horizontal="left" vertical="top" wrapText="1"/>
    </xf>
    <xf numFmtId="0" fontId="5" fillId="2" borderId="23" xfId="4" applyFont="1" applyFill="1" applyBorder="1" applyAlignment="1">
      <alignment horizontal="left" vertical="top" wrapText="1"/>
    </xf>
    <xf numFmtId="0" fontId="5" fillId="2" borderId="24" xfId="4" applyFont="1" applyFill="1" applyBorder="1" applyAlignment="1">
      <alignment horizontal="left" vertical="top" wrapText="1"/>
    </xf>
    <xf numFmtId="0" fontId="5" fillId="2" borderId="25" xfId="4" applyFont="1" applyFill="1" applyBorder="1" applyAlignment="1">
      <alignment horizontal="left" vertical="top" wrapText="1"/>
    </xf>
    <xf numFmtId="0" fontId="5" fillId="2" borderId="26" xfId="4" applyFont="1" applyFill="1" applyBorder="1" applyAlignment="1">
      <alignment horizontal="left" vertical="top" wrapText="1"/>
    </xf>
    <xf numFmtId="0" fontId="6" fillId="0" borderId="0" xfId="4" applyFont="1" applyFill="1" applyBorder="1" applyAlignment="1">
      <alignment horizontal="center" vertical="center"/>
    </xf>
    <xf numFmtId="0" fontId="5" fillId="4" borderId="54" xfId="4" applyFont="1" applyFill="1" applyBorder="1" applyAlignment="1">
      <alignment horizontal="center" vertical="center"/>
    </xf>
    <xf numFmtId="0" fontId="5" fillId="4" borderId="55" xfId="4" applyFont="1" applyFill="1" applyBorder="1" applyAlignment="1">
      <alignment horizontal="center" vertical="center"/>
    </xf>
    <xf numFmtId="0" fontId="6" fillId="2" borderId="33" xfId="4" applyFont="1" applyFill="1" applyBorder="1" applyAlignment="1">
      <alignment horizontal="center" vertical="top" wrapText="1"/>
    </xf>
    <xf numFmtId="0" fontId="6" fillId="2" borderId="34" xfId="4" applyFont="1" applyFill="1" applyBorder="1" applyAlignment="1">
      <alignment horizontal="center" vertical="top" wrapText="1"/>
    </xf>
    <xf numFmtId="0" fontId="6" fillId="2" borderId="23" xfId="4" applyFont="1" applyFill="1" applyBorder="1" applyAlignment="1">
      <alignment horizontal="center" vertical="top" wrapText="1"/>
    </xf>
    <xf numFmtId="0" fontId="6" fillId="2" borderId="24" xfId="4" applyFont="1" applyFill="1" applyBorder="1" applyAlignment="1">
      <alignment horizontal="center" vertical="top" wrapText="1"/>
    </xf>
    <xf numFmtId="0" fontId="6" fillId="2" borderId="25" xfId="4" applyFont="1" applyFill="1" applyBorder="1" applyAlignment="1">
      <alignment horizontal="center" vertical="top" wrapText="1"/>
    </xf>
    <xf numFmtId="0" fontId="6" fillId="2" borderId="26" xfId="4" applyFont="1" applyFill="1" applyBorder="1" applyAlignment="1">
      <alignment horizontal="center" vertical="top" wrapText="1"/>
    </xf>
    <xf numFmtId="0" fontId="18" fillId="4" borderId="11" xfId="4" applyFont="1" applyFill="1" applyBorder="1" applyAlignment="1">
      <alignment horizontal="center" vertical="center"/>
    </xf>
    <xf numFmtId="0" fontId="18" fillId="4" borderId="12" xfId="4" applyFont="1" applyFill="1" applyBorder="1" applyAlignment="1">
      <alignment horizontal="center" vertical="center"/>
    </xf>
    <xf numFmtId="0" fontId="6" fillId="4" borderId="33" xfId="4" applyFont="1" applyFill="1" applyBorder="1" applyAlignment="1">
      <alignment horizontal="center" vertical="center" wrapText="1"/>
    </xf>
    <xf numFmtId="0" fontId="6" fillId="4" borderId="34" xfId="4" applyFont="1" applyFill="1" applyBorder="1" applyAlignment="1">
      <alignment horizontal="center" vertical="center" wrapText="1"/>
    </xf>
    <xf numFmtId="0" fontId="6" fillId="4" borderId="19" xfId="4" applyFont="1" applyFill="1" applyBorder="1" applyAlignment="1">
      <alignment horizontal="center" vertical="center" wrapText="1"/>
    </xf>
    <xf numFmtId="0" fontId="6" fillId="4" borderId="20" xfId="4" applyFont="1" applyFill="1" applyBorder="1" applyAlignment="1">
      <alignment horizontal="center" vertical="center" wrapText="1"/>
    </xf>
    <xf numFmtId="0" fontId="6" fillId="4" borderId="33" xfId="4" applyFont="1" applyFill="1" applyBorder="1" applyAlignment="1">
      <alignment horizontal="center" vertical="center"/>
    </xf>
    <xf numFmtId="0" fontId="6" fillId="4" borderId="34" xfId="4" applyFont="1" applyFill="1" applyBorder="1" applyAlignment="1">
      <alignment horizontal="center" vertical="center"/>
    </xf>
    <xf numFmtId="0" fontId="2" fillId="0" borderId="0" xfId="0" applyFont="1" applyAlignment="1">
      <alignment horizontal="center"/>
    </xf>
    <xf numFmtId="0" fontId="2" fillId="0" borderId="0" xfId="0" applyFont="1" applyBorder="1" applyAlignment="1">
      <alignment horizontal="center"/>
    </xf>
    <xf numFmtId="0" fontId="6" fillId="4" borderId="30" xfId="4" applyFont="1" applyFill="1" applyBorder="1" applyAlignment="1">
      <alignment horizontal="center" vertical="center"/>
    </xf>
    <xf numFmtId="0" fontId="6" fillId="4" borderId="32" xfId="4" applyFont="1" applyFill="1" applyBorder="1" applyAlignment="1">
      <alignment horizontal="center" vertical="center"/>
    </xf>
    <xf numFmtId="0" fontId="11" fillId="4" borderId="30" xfId="4" applyFont="1" applyFill="1" applyBorder="1" applyAlignment="1">
      <alignment horizontal="center" vertical="center"/>
    </xf>
    <xf numFmtId="0" fontId="11" fillId="4" borderId="31" xfId="4" applyFont="1" applyFill="1" applyBorder="1" applyAlignment="1">
      <alignment horizontal="center" vertical="center"/>
    </xf>
    <xf numFmtId="0" fontId="11" fillId="4" borderId="32" xfId="4" applyFont="1" applyFill="1" applyBorder="1" applyAlignment="1">
      <alignment horizontal="center" vertical="center"/>
    </xf>
    <xf numFmtId="0" fontId="11" fillId="2" borderId="9" xfId="4" applyFont="1" applyFill="1" applyBorder="1" applyAlignment="1">
      <alignment horizontal="center" vertical="center"/>
    </xf>
    <xf numFmtId="0" fontId="11" fillId="2" borderId="0" xfId="4" applyFont="1" applyFill="1" applyBorder="1" applyAlignment="1">
      <alignment horizontal="center" vertical="center"/>
    </xf>
    <xf numFmtId="0" fontId="11" fillId="2" borderId="10" xfId="4" applyFont="1" applyFill="1" applyBorder="1" applyAlignment="1">
      <alignment horizontal="center" vertical="center"/>
    </xf>
    <xf numFmtId="172" fontId="11" fillId="0" borderId="9" xfId="4" applyNumberFormat="1" applyFont="1" applyBorder="1" applyAlignment="1">
      <alignment horizontal="center"/>
    </xf>
    <xf numFmtId="172" fontId="11" fillId="0" borderId="0" xfId="4" applyNumberFormat="1" applyFont="1" applyBorder="1" applyAlignment="1">
      <alignment horizontal="center"/>
    </xf>
    <xf numFmtId="172" fontId="11" fillId="0" borderId="10" xfId="4" applyNumberFormat="1" applyFont="1" applyBorder="1" applyAlignment="1">
      <alignment horizontal="center"/>
    </xf>
    <xf numFmtId="0" fontId="12" fillId="7" borderId="9" xfId="4" applyFont="1" applyFill="1" applyBorder="1" applyAlignment="1">
      <alignment horizontal="center"/>
    </xf>
    <xf numFmtId="0" fontId="12" fillId="7" borderId="0" xfId="4" applyFont="1" applyFill="1" applyBorder="1" applyAlignment="1">
      <alignment horizontal="center"/>
    </xf>
    <xf numFmtId="0" fontId="22" fillId="0" borderId="0" xfId="0" applyFont="1" applyBorder="1" applyAlignment="1">
      <alignment horizontal="center"/>
    </xf>
    <xf numFmtId="0" fontId="6" fillId="5" borderId="33" xfId="4" applyFont="1" applyFill="1" applyBorder="1" applyAlignment="1">
      <alignment horizontal="center" vertical="center"/>
    </xf>
    <xf numFmtId="0" fontId="6" fillId="5" borderId="34" xfId="4" applyFont="1" applyFill="1" applyBorder="1" applyAlignment="1">
      <alignment horizontal="center" vertical="center"/>
    </xf>
    <xf numFmtId="0" fontId="5" fillId="0" borderId="0" xfId="4" applyFont="1" applyFill="1" applyBorder="1" applyAlignment="1">
      <alignment horizontal="left" vertical="top" wrapText="1"/>
    </xf>
    <xf numFmtId="0" fontId="6" fillId="4" borderId="17" xfId="4" applyFont="1" applyFill="1" applyBorder="1" applyAlignment="1">
      <alignment horizontal="center" vertical="center" wrapText="1"/>
    </xf>
    <xf numFmtId="0" fontId="6" fillId="4" borderId="18" xfId="4" applyFont="1" applyFill="1" applyBorder="1" applyAlignment="1">
      <alignment horizontal="center" vertical="center" wrapText="1"/>
    </xf>
    <xf numFmtId="0" fontId="18" fillId="4" borderId="13" xfId="4" applyFont="1" applyFill="1" applyBorder="1" applyAlignment="1">
      <alignment horizontal="center" vertical="center"/>
    </xf>
    <xf numFmtId="0" fontId="18" fillId="4" borderId="14" xfId="4" applyFont="1" applyFill="1" applyBorder="1" applyAlignment="1">
      <alignment horizontal="center" vertical="center"/>
    </xf>
    <xf numFmtId="0" fontId="6" fillId="2" borderId="33" xfId="4" applyFont="1" applyFill="1" applyBorder="1" applyAlignment="1">
      <alignment horizontal="left" vertical="top" wrapText="1"/>
    </xf>
    <xf numFmtId="0" fontId="6" fillId="2" borderId="34" xfId="4" applyFont="1" applyFill="1" applyBorder="1" applyAlignment="1">
      <alignment horizontal="left" vertical="top" wrapText="1"/>
    </xf>
    <xf numFmtId="0" fontId="6" fillId="2" borderId="23" xfId="4" applyFont="1" applyFill="1" applyBorder="1" applyAlignment="1">
      <alignment horizontal="left" vertical="top" wrapText="1"/>
    </xf>
    <xf numFmtId="0" fontId="6" fillId="2" borderId="24" xfId="4" applyFont="1" applyFill="1" applyBorder="1" applyAlignment="1">
      <alignment horizontal="left" vertical="top" wrapText="1"/>
    </xf>
    <xf numFmtId="0" fontId="6" fillId="2" borderId="25" xfId="4" applyFont="1" applyFill="1" applyBorder="1" applyAlignment="1">
      <alignment horizontal="left" vertical="top" wrapText="1"/>
    </xf>
    <xf numFmtId="0" fontId="6" fillId="2" borderId="26" xfId="4" applyFont="1" applyFill="1" applyBorder="1" applyAlignment="1">
      <alignment horizontal="left" vertical="top" wrapText="1"/>
    </xf>
    <xf numFmtId="172" fontId="11" fillId="0" borderId="0" xfId="4" applyNumberFormat="1" applyFont="1" applyAlignment="1">
      <alignment horizontal="center"/>
    </xf>
    <xf numFmtId="0" fontId="6" fillId="4" borderId="13" xfId="4" applyFont="1" applyFill="1" applyBorder="1" applyAlignment="1">
      <alignment horizontal="center" vertical="center"/>
    </xf>
    <xf numFmtId="0" fontId="6" fillId="4" borderId="14" xfId="4" applyFont="1" applyFill="1" applyBorder="1" applyAlignment="1">
      <alignment horizontal="center" vertical="center"/>
    </xf>
    <xf numFmtId="0" fontId="6" fillId="3" borderId="11" xfId="4" applyFont="1" applyFill="1" applyBorder="1" applyAlignment="1">
      <alignment horizontal="center" vertical="center" wrapText="1"/>
    </xf>
    <xf numFmtId="0" fontId="6" fillId="3" borderId="12" xfId="4" applyFont="1" applyFill="1" applyBorder="1" applyAlignment="1">
      <alignment horizontal="center" vertical="center" wrapText="1"/>
    </xf>
    <xf numFmtId="0" fontId="6" fillId="5" borderId="23" xfId="4" applyFont="1" applyFill="1" applyBorder="1" applyAlignment="1">
      <alignment horizontal="center" vertical="center"/>
    </xf>
    <xf numFmtId="0" fontId="6" fillId="5" borderId="24" xfId="4" applyFont="1" applyFill="1" applyBorder="1" applyAlignment="1">
      <alignment horizontal="center" vertical="center"/>
    </xf>
    <xf numFmtId="0" fontId="5" fillId="0" borderId="23" xfId="4" applyFont="1" applyFill="1" applyBorder="1" applyAlignment="1">
      <alignment horizontal="left" vertical="top" wrapText="1"/>
    </xf>
    <xf numFmtId="0" fontId="5" fillId="0" borderId="24" xfId="4" applyFont="1" applyFill="1" applyBorder="1" applyAlignment="1">
      <alignment horizontal="left" vertical="top" wrapText="1"/>
    </xf>
    <xf numFmtId="0" fontId="5" fillId="0" borderId="25" xfId="4" applyFont="1" applyFill="1" applyBorder="1" applyAlignment="1">
      <alignment horizontal="left" vertical="top" wrapText="1"/>
    </xf>
    <xf numFmtId="0" fontId="5" fillId="0" borderId="26" xfId="4" applyFont="1" applyFill="1" applyBorder="1" applyAlignment="1">
      <alignment horizontal="left" vertical="top" wrapText="1"/>
    </xf>
    <xf numFmtId="0" fontId="13" fillId="2" borderId="33" xfId="4" applyFont="1" applyFill="1" applyBorder="1" applyAlignment="1">
      <alignment horizontal="left" vertical="top" wrapText="1"/>
    </xf>
    <xf numFmtId="0" fontId="47" fillId="2" borderId="34" xfId="4" applyFont="1" applyFill="1" applyBorder="1" applyAlignment="1">
      <alignment horizontal="left" vertical="top" wrapText="1"/>
    </xf>
    <xf numFmtId="0" fontId="47" fillId="2" borderId="23" xfId="4" applyFont="1" applyFill="1" applyBorder="1" applyAlignment="1">
      <alignment horizontal="left" vertical="top" wrapText="1"/>
    </xf>
    <xf numFmtId="0" fontId="47" fillId="2" borderId="24" xfId="4" applyFont="1" applyFill="1" applyBorder="1" applyAlignment="1">
      <alignment horizontal="left" vertical="top" wrapText="1"/>
    </xf>
    <xf numFmtId="0" fontId="47" fillId="2" borderId="25" xfId="4" applyFont="1" applyFill="1" applyBorder="1" applyAlignment="1">
      <alignment horizontal="left" vertical="top" wrapText="1"/>
    </xf>
    <xf numFmtId="0" fontId="47" fillId="2" borderId="26" xfId="4" applyFont="1" applyFill="1" applyBorder="1" applyAlignment="1">
      <alignment horizontal="left" vertical="top" wrapText="1"/>
    </xf>
    <xf numFmtId="0" fontId="11" fillId="4" borderId="3" xfId="4" applyFont="1" applyFill="1" applyBorder="1" applyAlignment="1">
      <alignment horizontal="center" vertical="center"/>
    </xf>
    <xf numFmtId="168" fontId="24" fillId="2" borderId="3" xfId="0" applyNumberFormat="1" applyFont="1" applyFill="1" applyBorder="1" applyAlignment="1" applyProtection="1">
      <alignment horizontal="center" vertical="center" wrapText="1"/>
    </xf>
  </cellXfs>
  <cellStyles count="619">
    <cellStyle name="Actual Date" xfId="12" xr:uid="{00000000-0005-0000-0000-000000000000}"/>
    <cellStyle name="Actual Date 10" xfId="13" xr:uid="{00000000-0005-0000-0000-000001000000}"/>
    <cellStyle name="Actual Date 11" xfId="14" xr:uid="{00000000-0005-0000-0000-000002000000}"/>
    <cellStyle name="Actual Date 12" xfId="15" xr:uid="{00000000-0005-0000-0000-000003000000}"/>
    <cellStyle name="Actual Date 13" xfId="16" xr:uid="{00000000-0005-0000-0000-000004000000}"/>
    <cellStyle name="Actual Date 14" xfId="17" xr:uid="{00000000-0005-0000-0000-000005000000}"/>
    <cellStyle name="Actual Date 15" xfId="18" xr:uid="{00000000-0005-0000-0000-000006000000}"/>
    <cellStyle name="Actual Date 16" xfId="19" xr:uid="{00000000-0005-0000-0000-000007000000}"/>
    <cellStyle name="Actual Date 17" xfId="20" xr:uid="{00000000-0005-0000-0000-000008000000}"/>
    <cellStyle name="Actual Date 18" xfId="21" xr:uid="{00000000-0005-0000-0000-000009000000}"/>
    <cellStyle name="Actual Date 19" xfId="22" xr:uid="{00000000-0005-0000-0000-00000A000000}"/>
    <cellStyle name="Actual Date 2" xfId="23" xr:uid="{00000000-0005-0000-0000-00000B000000}"/>
    <cellStyle name="Actual Date 20" xfId="24" xr:uid="{00000000-0005-0000-0000-00000C000000}"/>
    <cellStyle name="Actual Date 21" xfId="25" xr:uid="{00000000-0005-0000-0000-00000D000000}"/>
    <cellStyle name="Actual Date 22" xfId="26" xr:uid="{00000000-0005-0000-0000-00000E000000}"/>
    <cellStyle name="Actual Date 23" xfId="27" xr:uid="{00000000-0005-0000-0000-00000F000000}"/>
    <cellStyle name="Actual Date 24" xfId="28" xr:uid="{00000000-0005-0000-0000-000010000000}"/>
    <cellStyle name="Actual Date 25" xfId="29" xr:uid="{00000000-0005-0000-0000-000011000000}"/>
    <cellStyle name="Actual Date 26" xfId="30" xr:uid="{00000000-0005-0000-0000-000012000000}"/>
    <cellStyle name="Actual Date 27" xfId="31" xr:uid="{00000000-0005-0000-0000-000013000000}"/>
    <cellStyle name="Actual Date 28" xfId="32" xr:uid="{00000000-0005-0000-0000-000014000000}"/>
    <cellStyle name="Actual Date 29" xfId="33" xr:uid="{00000000-0005-0000-0000-000015000000}"/>
    <cellStyle name="Actual Date 3" xfId="34" xr:uid="{00000000-0005-0000-0000-000016000000}"/>
    <cellStyle name="Actual Date 30" xfId="35" xr:uid="{00000000-0005-0000-0000-000017000000}"/>
    <cellStyle name="Actual Date 31" xfId="36" xr:uid="{00000000-0005-0000-0000-000018000000}"/>
    <cellStyle name="Actual Date 32" xfId="37" xr:uid="{00000000-0005-0000-0000-000019000000}"/>
    <cellStyle name="Actual Date 33" xfId="38" xr:uid="{00000000-0005-0000-0000-00001A000000}"/>
    <cellStyle name="Actual Date 34" xfId="39" xr:uid="{00000000-0005-0000-0000-00001B000000}"/>
    <cellStyle name="Actual Date 35" xfId="40" xr:uid="{00000000-0005-0000-0000-00001C000000}"/>
    <cellStyle name="Actual Date 36" xfId="41" xr:uid="{00000000-0005-0000-0000-00001D000000}"/>
    <cellStyle name="Actual Date 37" xfId="42" xr:uid="{00000000-0005-0000-0000-00001E000000}"/>
    <cellStyle name="Actual Date 38" xfId="43" xr:uid="{00000000-0005-0000-0000-00001F000000}"/>
    <cellStyle name="Actual Date 39" xfId="44" xr:uid="{00000000-0005-0000-0000-000020000000}"/>
    <cellStyle name="Actual Date 4" xfId="45" xr:uid="{00000000-0005-0000-0000-000021000000}"/>
    <cellStyle name="Actual Date 40" xfId="46" xr:uid="{00000000-0005-0000-0000-000022000000}"/>
    <cellStyle name="Actual Date 41" xfId="47" xr:uid="{00000000-0005-0000-0000-000023000000}"/>
    <cellStyle name="Actual Date 42" xfId="48" xr:uid="{00000000-0005-0000-0000-000024000000}"/>
    <cellStyle name="Actual Date 43" xfId="49" xr:uid="{00000000-0005-0000-0000-000025000000}"/>
    <cellStyle name="Actual Date 44" xfId="50" xr:uid="{00000000-0005-0000-0000-000026000000}"/>
    <cellStyle name="Actual Date 45" xfId="51" xr:uid="{00000000-0005-0000-0000-000027000000}"/>
    <cellStyle name="Actual Date 46" xfId="52" xr:uid="{00000000-0005-0000-0000-000028000000}"/>
    <cellStyle name="Actual Date 47" xfId="53" xr:uid="{00000000-0005-0000-0000-000029000000}"/>
    <cellStyle name="Actual Date 48" xfId="54" xr:uid="{00000000-0005-0000-0000-00002A000000}"/>
    <cellStyle name="Actual Date 49" xfId="55" xr:uid="{00000000-0005-0000-0000-00002B000000}"/>
    <cellStyle name="Actual Date 5" xfId="56" xr:uid="{00000000-0005-0000-0000-00002C000000}"/>
    <cellStyle name="Actual Date 50" xfId="57" xr:uid="{00000000-0005-0000-0000-00002D000000}"/>
    <cellStyle name="Actual Date 51" xfId="58" xr:uid="{00000000-0005-0000-0000-00002E000000}"/>
    <cellStyle name="Actual Date 52" xfId="59" xr:uid="{00000000-0005-0000-0000-00002F000000}"/>
    <cellStyle name="Actual Date 53" xfId="60" xr:uid="{00000000-0005-0000-0000-000030000000}"/>
    <cellStyle name="Actual Date 54" xfId="61" xr:uid="{00000000-0005-0000-0000-000031000000}"/>
    <cellStyle name="Actual Date 55" xfId="62" xr:uid="{00000000-0005-0000-0000-000032000000}"/>
    <cellStyle name="Actual Date 56" xfId="63" xr:uid="{00000000-0005-0000-0000-000033000000}"/>
    <cellStyle name="Actual Date 57" xfId="64" xr:uid="{00000000-0005-0000-0000-000034000000}"/>
    <cellStyle name="Actual Date 58" xfId="65" xr:uid="{00000000-0005-0000-0000-000035000000}"/>
    <cellStyle name="Actual Date 59" xfId="66" xr:uid="{00000000-0005-0000-0000-000036000000}"/>
    <cellStyle name="Actual Date 6" xfId="67" xr:uid="{00000000-0005-0000-0000-000037000000}"/>
    <cellStyle name="Actual Date 60" xfId="68" xr:uid="{00000000-0005-0000-0000-000038000000}"/>
    <cellStyle name="Actual Date 61" xfId="69" xr:uid="{00000000-0005-0000-0000-000039000000}"/>
    <cellStyle name="Actual Date 62" xfId="70" xr:uid="{00000000-0005-0000-0000-00003A000000}"/>
    <cellStyle name="Actual Date 63" xfId="71" xr:uid="{00000000-0005-0000-0000-00003B000000}"/>
    <cellStyle name="Actual Date 64" xfId="72" xr:uid="{00000000-0005-0000-0000-00003C000000}"/>
    <cellStyle name="Actual Date 65" xfId="73" xr:uid="{00000000-0005-0000-0000-00003D000000}"/>
    <cellStyle name="Actual Date 66" xfId="74" xr:uid="{00000000-0005-0000-0000-00003E000000}"/>
    <cellStyle name="Actual Date 67" xfId="75" xr:uid="{00000000-0005-0000-0000-00003F000000}"/>
    <cellStyle name="Actual Date 68" xfId="76" xr:uid="{00000000-0005-0000-0000-000040000000}"/>
    <cellStyle name="Actual Date 69" xfId="77" xr:uid="{00000000-0005-0000-0000-000041000000}"/>
    <cellStyle name="Actual Date 7" xfId="78" xr:uid="{00000000-0005-0000-0000-000042000000}"/>
    <cellStyle name="Actual Date 8" xfId="79" xr:uid="{00000000-0005-0000-0000-000043000000}"/>
    <cellStyle name="Actual Date 9" xfId="80" xr:uid="{00000000-0005-0000-0000-000044000000}"/>
    <cellStyle name="Coma 2" xfId="81" xr:uid="{00000000-0005-0000-0000-000045000000}"/>
    <cellStyle name="Coma 2 2" xfId="82" xr:uid="{00000000-0005-0000-0000-000046000000}"/>
    <cellStyle name="Coma 2 3" xfId="83" xr:uid="{00000000-0005-0000-0000-000047000000}"/>
    <cellStyle name="Coma 3" xfId="84" xr:uid="{00000000-0005-0000-0000-000048000000}"/>
    <cellStyle name="Comma 10" xfId="86" xr:uid="{00000000-0005-0000-0000-000049000000}"/>
    <cellStyle name="Comma 11" xfId="87" xr:uid="{00000000-0005-0000-0000-00004A000000}"/>
    <cellStyle name="Comma 12" xfId="88" xr:uid="{00000000-0005-0000-0000-00004B000000}"/>
    <cellStyle name="Comma 13" xfId="89" xr:uid="{00000000-0005-0000-0000-00004C000000}"/>
    <cellStyle name="Comma 14" xfId="90" xr:uid="{00000000-0005-0000-0000-00004D000000}"/>
    <cellStyle name="Comma 2" xfId="7" xr:uid="{00000000-0005-0000-0000-00004E000000}"/>
    <cellStyle name="Comma 2 2" xfId="91" xr:uid="{00000000-0005-0000-0000-00004F000000}"/>
    <cellStyle name="Comma 3" xfId="92" xr:uid="{00000000-0005-0000-0000-000050000000}"/>
    <cellStyle name="Comma 4" xfId="93" xr:uid="{00000000-0005-0000-0000-000051000000}"/>
    <cellStyle name="Comma 4 2" xfId="94" xr:uid="{00000000-0005-0000-0000-000052000000}"/>
    <cellStyle name="Comma 4 2 2" xfId="95" xr:uid="{00000000-0005-0000-0000-000053000000}"/>
    <cellStyle name="Comma 4 3" xfId="96" xr:uid="{00000000-0005-0000-0000-000054000000}"/>
    <cellStyle name="Comma 4 4" xfId="97" xr:uid="{00000000-0005-0000-0000-000055000000}"/>
    <cellStyle name="Comma 5" xfId="98" xr:uid="{00000000-0005-0000-0000-000056000000}"/>
    <cellStyle name="Comma 6" xfId="99" xr:uid="{00000000-0005-0000-0000-000057000000}"/>
    <cellStyle name="Comma 6 2" xfId="100" xr:uid="{00000000-0005-0000-0000-000058000000}"/>
    <cellStyle name="Comma 7" xfId="101" xr:uid="{00000000-0005-0000-0000-000059000000}"/>
    <cellStyle name="Comma 7 2" xfId="102" xr:uid="{00000000-0005-0000-0000-00005A000000}"/>
    <cellStyle name="Comma 8" xfId="103" xr:uid="{00000000-0005-0000-0000-00005B000000}"/>
    <cellStyle name="Comma 9" xfId="104" xr:uid="{00000000-0005-0000-0000-00005C000000}"/>
    <cellStyle name="Comma_PD 05-01-01" xfId="105" xr:uid="{00000000-0005-0000-0000-00005D000000}"/>
    <cellStyle name="Currency 2" xfId="107" xr:uid="{00000000-0005-0000-0000-00005E000000}"/>
    <cellStyle name="Currency 3" xfId="108" xr:uid="{00000000-0005-0000-0000-00005F000000}"/>
    <cellStyle name="Currency 4" xfId="109" xr:uid="{00000000-0005-0000-0000-000060000000}"/>
    <cellStyle name="Date" xfId="110" xr:uid="{00000000-0005-0000-0000-000061000000}"/>
    <cellStyle name="Euro" xfId="111" xr:uid="{00000000-0005-0000-0000-000062000000}"/>
    <cellStyle name="Fixed" xfId="112" xr:uid="{00000000-0005-0000-0000-000063000000}"/>
    <cellStyle name="Good 2" xfId="113" xr:uid="{00000000-0005-0000-0000-000064000000}"/>
    <cellStyle name="Grey" xfId="114" xr:uid="{00000000-0005-0000-0000-000065000000}"/>
    <cellStyle name="HEADER" xfId="115" xr:uid="{00000000-0005-0000-0000-000066000000}"/>
    <cellStyle name="Heading1" xfId="116" xr:uid="{00000000-0005-0000-0000-000067000000}"/>
    <cellStyle name="Heading2" xfId="117" xr:uid="{00000000-0005-0000-0000-000068000000}"/>
    <cellStyle name="HIGHLIGHT" xfId="118" xr:uid="{00000000-0005-0000-0000-000069000000}"/>
    <cellStyle name="Hyperlink 2 10" xfId="119" xr:uid="{00000000-0005-0000-0000-00006A000000}"/>
    <cellStyle name="Hyperlink 2 11" xfId="120" xr:uid="{00000000-0005-0000-0000-00006B000000}"/>
    <cellStyle name="Hyperlink 2 12" xfId="121" xr:uid="{00000000-0005-0000-0000-00006C000000}"/>
    <cellStyle name="Hyperlink 2 13" xfId="122" xr:uid="{00000000-0005-0000-0000-00006D000000}"/>
    <cellStyle name="Hyperlink 2 14" xfId="123" xr:uid="{00000000-0005-0000-0000-00006E000000}"/>
    <cellStyle name="Hyperlink 2 15" xfId="124" xr:uid="{00000000-0005-0000-0000-00006F000000}"/>
    <cellStyle name="Hyperlink 2 16" xfId="125" xr:uid="{00000000-0005-0000-0000-000070000000}"/>
    <cellStyle name="Hyperlink 2 17" xfId="126" xr:uid="{00000000-0005-0000-0000-000071000000}"/>
    <cellStyle name="Hyperlink 2 18" xfId="127" xr:uid="{00000000-0005-0000-0000-000072000000}"/>
    <cellStyle name="Hyperlink 2 19" xfId="128" xr:uid="{00000000-0005-0000-0000-000073000000}"/>
    <cellStyle name="Hyperlink 2 2" xfId="129" xr:uid="{00000000-0005-0000-0000-000074000000}"/>
    <cellStyle name="Hyperlink 2 20" xfId="130" xr:uid="{00000000-0005-0000-0000-000075000000}"/>
    <cellStyle name="Hyperlink 2 21" xfId="131" xr:uid="{00000000-0005-0000-0000-000076000000}"/>
    <cellStyle name="Hyperlink 2 3" xfId="132" xr:uid="{00000000-0005-0000-0000-000077000000}"/>
    <cellStyle name="Hyperlink 2 4" xfId="133" xr:uid="{00000000-0005-0000-0000-000078000000}"/>
    <cellStyle name="Hyperlink 2 5" xfId="134" xr:uid="{00000000-0005-0000-0000-000079000000}"/>
    <cellStyle name="Hyperlink 2 6" xfId="135" xr:uid="{00000000-0005-0000-0000-00007A000000}"/>
    <cellStyle name="Hyperlink 2 7" xfId="136" xr:uid="{00000000-0005-0000-0000-00007B000000}"/>
    <cellStyle name="Hyperlink 2 8" xfId="137" xr:uid="{00000000-0005-0000-0000-00007C000000}"/>
    <cellStyle name="Hyperlink 2 9" xfId="138" xr:uid="{00000000-0005-0000-0000-00007D000000}"/>
    <cellStyle name="Hyperlink 25" xfId="139" xr:uid="{00000000-0005-0000-0000-00007E000000}"/>
    <cellStyle name="Input [yellow]" xfId="140" xr:uid="{00000000-0005-0000-0000-00007F000000}"/>
    <cellStyle name="Millares" xfId="1" builtinId="3"/>
    <cellStyle name="Millares 2" xfId="5" xr:uid="{00000000-0005-0000-0000-000081000000}"/>
    <cellStyle name="Millares 3" xfId="141" xr:uid="{00000000-0005-0000-0000-000082000000}"/>
    <cellStyle name="Millares 4" xfId="85" xr:uid="{00000000-0005-0000-0000-000083000000}"/>
    <cellStyle name="Moneda 2" xfId="106" xr:uid="{00000000-0005-0000-0000-000084000000}"/>
    <cellStyle name="no dec" xfId="142" xr:uid="{00000000-0005-0000-0000-000085000000}"/>
    <cellStyle name="Normal" xfId="0" builtinId="0"/>
    <cellStyle name="Normal - Style1" xfId="143" xr:uid="{00000000-0005-0000-0000-000087000000}"/>
    <cellStyle name="Normal 10" xfId="10" xr:uid="{00000000-0005-0000-0000-000088000000}"/>
    <cellStyle name="Normal 11" xfId="144" xr:uid="{00000000-0005-0000-0000-000089000000}"/>
    <cellStyle name="Normal 12" xfId="145" xr:uid="{00000000-0005-0000-0000-00008A000000}"/>
    <cellStyle name="Normal 13" xfId="146" xr:uid="{00000000-0005-0000-0000-00008B000000}"/>
    <cellStyle name="Normal 14" xfId="11" xr:uid="{00000000-0005-0000-0000-00008C000000}"/>
    <cellStyle name="Normal 14 10" xfId="147" xr:uid="{00000000-0005-0000-0000-00008D000000}"/>
    <cellStyle name="Normal 14 11" xfId="148" xr:uid="{00000000-0005-0000-0000-00008E000000}"/>
    <cellStyle name="Normal 14 12" xfId="149" xr:uid="{00000000-0005-0000-0000-00008F000000}"/>
    <cellStyle name="Normal 14 13" xfId="150" xr:uid="{00000000-0005-0000-0000-000090000000}"/>
    <cellStyle name="Normal 14 14" xfId="151" xr:uid="{00000000-0005-0000-0000-000091000000}"/>
    <cellStyle name="Normal 14 15" xfId="152" xr:uid="{00000000-0005-0000-0000-000092000000}"/>
    <cellStyle name="Normal 14 16" xfId="153" xr:uid="{00000000-0005-0000-0000-000093000000}"/>
    <cellStyle name="Normal 14 17" xfId="154" xr:uid="{00000000-0005-0000-0000-000094000000}"/>
    <cellStyle name="Normal 14 18" xfId="155" xr:uid="{00000000-0005-0000-0000-000095000000}"/>
    <cellStyle name="Normal 14 2" xfId="156" xr:uid="{00000000-0005-0000-0000-000096000000}"/>
    <cellStyle name="Normal 14 2 2" xfId="157" xr:uid="{00000000-0005-0000-0000-000097000000}"/>
    <cellStyle name="Normal 14 2 2 2" xfId="158" xr:uid="{00000000-0005-0000-0000-000098000000}"/>
    <cellStyle name="Normal 14 2 3" xfId="159" xr:uid="{00000000-0005-0000-0000-000099000000}"/>
    <cellStyle name="Normal 14 3" xfId="160" xr:uid="{00000000-0005-0000-0000-00009A000000}"/>
    <cellStyle name="Normal 14 3 2" xfId="161" xr:uid="{00000000-0005-0000-0000-00009B000000}"/>
    <cellStyle name="Normal 14 3 2 2" xfId="162" xr:uid="{00000000-0005-0000-0000-00009C000000}"/>
    <cellStyle name="Normal 14 3 3" xfId="163" xr:uid="{00000000-0005-0000-0000-00009D000000}"/>
    <cellStyle name="Normal 14 4" xfId="164" xr:uid="{00000000-0005-0000-0000-00009E000000}"/>
    <cellStyle name="Normal 14 4 2" xfId="165" xr:uid="{00000000-0005-0000-0000-00009F000000}"/>
    <cellStyle name="Normal 14 5" xfId="166" xr:uid="{00000000-0005-0000-0000-0000A0000000}"/>
    <cellStyle name="Normal 14 5 2" xfId="167" xr:uid="{00000000-0005-0000-0000-0000A1000000}"/>
    <cellStyle name="Normal 14 6" xfId="168" xr:uid="{00000000-0005-0000-0000-0000A2000000}"/>
    <cellStyle name="Normal 14 7" xfId="169" xr:uid="{00000000-0005-0000-0000-0000A3000000}"/>
    <cellStyle name="Normal 14 8" xfId="170" xr:uid="{00000000-0005-0000-0000-0000A4000000}"/>
    <cellStyle name="Normal 14 9" xfId="171" xr:uid="{00000000-0005-0000-0000-0000A5000000}"/>
    <cellStyle name="Normal 15 10" xfId="172" xr:uid="{00000000-0005-0000-0000-0000A6000000}"/>
    <cellStyle name="Normal 15 11" xfId="173" xr:uid="{00000000-0005-0000-0000-0000A7000000}"/>
    <cellStyle name="Normal 15 12" xfId="174" xr:uid="{00000000-0005-0000-0000-0000A8000000}"/>
    <cellStyle name="Normal 15 13" xfId="175" xr:uid="{00000000-0005-0000-0000-0000A9000000}"/>
    <cellStyle name="Normal 15 14" xfId="176" xr:uid="{00000000-0005-0000-0000-0000AA000000}"/>
    <cellStyle name="Normal 15 15" xfId="177" xr:uid="{00000000-0005-0000-0000-0000AB000000}"/>
    <cellStyle name="Normal 15 16" xfId="178" xr:uid="{00000000-0005-0000-0000-0000AC000000}"/>
    <cellStyle name="Normal 15 17" xfId="179" xr:uid="{00000000-0005-0000-0000-0000AD000000}"/>
    <cellStyle name="Normal 15 2" xfId="180" xr:uid="{00000000-0005-0000-0000-0000AE000000}"/>
    <cellStyle name="Normal 15 3" xfId="181" xr:uid="{00000000-0005-0000-0000-0000AF000000}"/>
    <cellStyle name="Normal 15 4" xfId="182" xr:uid="{00000000-0005-0000-0000-0000B0000000}"/>
    <cellStyle name="Normal 15 5" xfId="183" xr:uid="{00000000-0005-0000-0000-0000B1000000}"/>
    <cellStyle name="Normal 15 6" xfId="184" xr:uid="{00000000-0005-0000-0000-0000B2000000}"/>
    <cellStyle name="Normal 15 7" xfId="185" xr:uid="{00000000-0005-0000-0000-0000B3000000}"/>
    <cellStyle name="Normal 15 8" xfId="186" xr:uid="{00000000-0005-0000-0000-0000B4000000}"/>
    <cellStyle name="Normal 15 9" xfId="187" xr:uid="{00000000-0005-0000-0000-0000B5000000}"/>
    <cellStyle name="Normal 16" xfId="188" xr:uid="{00000000-0005-0000-0000-0000B6000000}"/>
    <cellStyle name="Normal 16 10" xfId="189" xr:uid="{00000000-0005-0000-0000-0000B7000000}"/>
    <cellStyle name="Normal 16 11" xfId="190" xr:uid="{00000000-0005-0000-0000-0000B8000000}"/>
    <cellStyle name="Normal 16 12" xfId="191" xr:uid="{00000000-0005-0000-0000-0000B9000000}"/>
    <cellStyle name="Normal 16 13" xfId="192" xr:uid="{00000000-0005-0000-0000-0000BA000000}"/>
    <cellStyle name="Normal 16 14" xfId="193" xr:uid="{00000000-0005-0000-0000-0000BB000000}"/>
    <cellStyle name="Normal 16 15" xfId="194" xr:uid="{00000000-0005-0000-0000-0000BC000000}"/>
    <cellStyle name="Normal 16 16" xfId="195" xr:uid="{00000000-0005-0000-0000-0000BD000000}"/>
    <cellStyle name="Normal 16 17" xfId="196" xr:uid="{00000000-0005-0000-0000-0000BE000000}"/>
    <cellStyle name="Normal 16 2" xfId="197" xr:uid="{00000000-0005-0000-0000-0000BF000000}"/>
    <cellStyle name="Normal 16 3" xfId="198" xr:uid="{00000000-0005-0000-0000-0000C0000000}"/>
    <cellStyle name="Normal 16 4" xfId="199" xr:uid="{00000000-0005-0000-0000-0000C1000000}"/>
    <cellStyle name="Normal 16 5" xfId="200" xr:uid="{00000000-0005-0000-0000-0000C2000000}"/>
    <cellStyle name="Normal 16 6" xfId="201" xr:uid="{00000000-0005-0000-0000-0000C3000000}"/>
    <cellStyle name="Normal 16 7" xfId="202" xr:uid="{00000000-0005-0000-0000-0000C4000000}"/>
    <cellStyle name="Normal 16 8" xfId="203" xr:uid="{00000000-0005-0000-0000-0000C5000000}"/>
    <cellStyle name="Normal 16 9" xfId="204" xr:uid="{00000000-0005-0000-0000-0000C6000000}"/>
    <cellStyle name="Normal 17 2" xfId="205" xr:uid="{00000000-0005-0000-0000-0000C7000000}"/>
    <cellStyle name="Normal 17 2 2" xfId="206" xr:uid="{00000000-0005-0000-0000-0000C8000000}"/>
    <cellStyle name="Normal 17 3" xfId="207" xr:uid="{00000000-0005-0000-0000-0000C9000000}"/>
    <cellStyle name="Normal 17 4" xfId="208" xr:uid="{00000000-0005-0000-0000-0000CA000000}"/>
    <cellStyle name="Normal 18" xfId="209" xr:uid="{00000000-0005-0000-0000-0000CB000000}"/>
    <cellStyle name="Normal 18 2" xfId="210" xr:uid="{00000000-0005-0000-0000-0000CC000000}"/>
    <cellStyle name="Normal 18 3" xfId="211" xr:uid="{00000000-0005-0000-0000-0000CD000000}"/>
    <cellStyle name="Normal 19" xfId="212" xr:uid="{00000000-0005-0000-0000-0000CE000000}"/>
    <cellStyle name="Normal 19 3" xfId="213" xr:uid="{00000000-0005-0000-0000-0000CF000000}"/>
    <cellStyle name="Normal 2" xfId="2" xr:uid="{00000000-0005-0000-0000-0000D0000000}"/>
    <cellStyle name="Normal 2 10" xfId="214" xr:uid="{00000000-0005-0000-0000-0000D1000000}"/>
    <cellStyle name="Normal 2 11" xfId="215" xr:uid="{00000000-0005-0000-0000-0000D2000000}"/>
    <cellStyle name="Normal 2 2" xfId="6" xr:uid="{00000000-0005-0000-0000-0000D3000000}"/>
    <cellStyle name="Normal 2 2 2" xfId="217" xr:uid="{00000000-0005-0000-0000-0000D4000000}"/>
    <cellStyle name="Normal 2 2 3" xfId="216" xr:uid="{00000000-0005-0000-0000-0000D5000000}"/>
    <cellStyle name="Normal 2 3" xfId="218" xr:uid="{00000000-0005-0000-0000-0000D6000000}"/>
    <cellStyle name="Normal 2 3 2" xfId="219" xr:uid="{00000000-0005-0000-0000-0000D7000000}"/>
    <cellStyle name="Normal 2 4" xfId="220" xr:uid="{00000000-0005-0000-0000-0000D8000000}"/>
    <cellStyle name="Normal 2 5" xfId="221" xr:uid="{00000000-0005-0000-0000-0000D9000000}"/>
    <cellStyle name="Normal 2 6" xfId="222" xr:uid="{00000000-0005-0000-0000-0000DA000000}"/>
    <cellStyle name="Normal 2 7" xfId="223" xr:uid="{00000000-0005-0000-0000-0000DB000000}"/>
    <cellStyle name="Normal 2 9" xfId="224" xr:uid="{00000000-0005-0000-0000-0000DC000000}"/>
    <cellStyle name="Normal 20 2" xfId="225" xr:uid="{00000000-0005-0000-0000-0000DD000000}"/>
    <cellStyle name="Normal 21" xfId="226" xr:uid="{00000000-0005-0000-0000-0000DE000000}"/>
    <cellStyle name="Normal 22" xfId="227" xr:uid="{00000000-0005-0000-0000-0000DF000000}"/>
    <cellStyle name="Normal 22 2" xfId="228" xr:uid="{00000000-0005-0000-0000-0000E0000000}"/>
    <cellStyle name="Normal 23" xfId="229" xr:uid="{00000000-0005-0000-0000-0000E1000000}"/>
    <cellStyle name="Normal 24" xfId="230" xr:uid="{00000000-0005-0000-0000-0000E2000000}"/>
    <cellStyle name="Normal 25" xfId="231" xr:uid="{00000000-0005-0000-0000-0000E3000000}"/>
    <cellStyle name="Normal 26" xfId="232" xr:uid="{00000000-0005-0000-0000-0000E4000000}"/>
    <cellStyle name="Normal 26 2" xfId="233" xr:uid="{00000000-0005-0000-0000-0000E5000000}"/>
    <cellStyle name="Normal 27" xfId="234" xr:uid="{00000000-0005-0000-0000-0000E6000000}"/>
    <cellStyle name="Normal 27 2" xfId="235" xr:uid="{00000000-0005-0000-0000-0000E7000000}"/>
    <cellStyle name="Normal 28" xfId="236" xr:uid="{00000000-0005-0000-0000-0000E8000000}"/>
    <cellStyle name="Normal 28 2" xfId="237" xr:uid="{00000000-0005-0000-0000-0000E9000000}"/>
    <cellStyle name="Normal 29" xfId="238" xr:uid="{00000000-0005-0000-0000-0000EA000000}"/>
    <cellStyle name="Normal 3" xfId="4" xr:uid="{00000000-0005-0000-0000-0000EB000000}"/>
    <cellStyle name="Normal 3 2" xfId="240" xr:uid="{00000000-0005-0000-0000-0000EC000000}"/>
    <cellStyle name="Normal 3 2 2" xfId="241" xr:uid="{00000000-0005-0000-0000-0000ED000000}"/>
    <cellStyle name="Normal 3 3" xfId="239" xr:uid="{00000000-0005-0000-0000-0000EE000000}"/>
    <cellStyle name="Normal 30" xfId="242" xr:uid="{00000000-0005-0000-0000-0000EF000000}"/>
    <cellStyle name="Normal 31" xfId="243" xr:uid="{00000000-0005-0000-0000-0000F0000000}"/>
    <cellStyle name="Normal 32" xfId="244" xr:uid="{00000000-0005-0000-0000-0000F1000000}"/>
    <cellStyle name="Normal 33" xfId="245" xr:uid="{00000000-0005-0000-0000-0000F2000000}"/>
    <cellStyle name="Normal 34" xfId="246" xr:uid="{00000000-0005-0000-0000-0000F3000000}"/>
    <cellStyle name="Normal 35" xfId="247" xr:uid="{00000000-0005-0000-0000-0000F4000000}"/>
    <cellStyle name="Normal 36" xfId="248" xr:uid="{00000000-0005-0000-0000-0000F5000000}"/>
    <cellStyle name="Normal 37" xfId="249" xr:uid="{00000000-0005-0000-0000-0000F6000000}"/>
    <cellStyle name="Normal 38" xfId="250" xr:uid="{00000000-0005-0000-0000-0000F7000000}"/>
    <cellStyle name="Normal 39" xfId="251" xr:uid="{00000000-0005-0000-0000-0000F8000000}"/>
    <cellStyle name="Normal 4" xfId="3" xr:uid="{00000000-0005-0000-0000-0000F9000000}"/>
    <cellStyle name="Normal 4 2" xfId="252" xr:uid="{00000000-0005-0000-0000-0000FA000000}"/>
    <cellStyle name="Normal 40" xfId="253" xr:uid="{00000000-0005-0000-0000-0000FB000000}"/>
    <cellStyle name="Normal 41" xfId="254" xr:uid="{00000000-0005-0000-0000-0000FC000000}"/>
    <cellStyle name="Normal 42" xfId="255" xr:uid="{00000000-0005-0000-0000-0000FD000000}"/>
    <cellStyle name="Normal 43" xfId="256" xr:uid="{00000000-0005-0000-0000-0000FE000000}"/>
    <cellStyle name="Normal 44" xfId="257" xr:uid="{00000000-0005-0000-0000-0000FF000000}"/>
    <cellStyle name="Normal 45" xfId="258" xr:uid="{00000000-0005-0000-0000-000000010000}"/>
    <cellStyle name="Normal 46" xfId="259" xr:uid="{00000000-0005-0000-0000-000001010000}"/>
    <cellStyle name="Normal 47" xfId="260" xr:uid="{00000000-0005-0000-0000-000002010000}"/>
    <cellStyle name="Normal 48" xfId="261" xr:uid="{00000000-0005-0000-0000-000003010000}"/>
    <cellStyle name="Normal 49" xfId="262" xr:uid="{00000000-0005-0000-0000-000004010000}"/>
    <cellStyle name="Normal 5" xfId="263" xr:uid="{00000000-0005-0000-0000-000005010000}"/>
    <cellStyle name="Normal 50" xfId="264" xr:uid="{00000000-0005-0000-0000-000006010000}"/>
    <cellStyle name="Normal 51" xfId="265" xr:uid="{00000000-0005-0000-0000-000007010000}"/>
    <cellStyle name="Normal 52" xfId="266" xr:uid="{00000000-0005-0000-0000-000008010000}"/>
    <cellStyle name="Normal 53" xfId="267" xr:uid="{00000000-0005-0000-0000-000009010000}"/>
    <cellStyle name="Normal 54" xfId="268" xr:uid="{00000000-0005-0000-0000-00000A010000}"/>
    <cellStyle name="Normal 55" xfId="269" xr:uid="{00000000-0005-0000-0000-00000B010000}"/>
    <cellStyle name="Normal 56" xfId="270" xr:uid="{00000000-0005-0000-0000-00000C010000}"/>
    <cellStyle name="Normal 57" xfId="271" xr:uid="{00000000-0005-0000-0000-00000D010000}"/>
    <cellStyle name="Normal 58" xfId="272" xr:uid="{00000000-0005-0000-0000-00000E010000}"/>
    <cellStyle name="Normal 59" xfId="273" xr:uid="{00000000-0005-0000-0000-00000F010000}"/>
    <cellStyle name="Normal 6" xfId="274" xr:uid="{00000000-0005-0000-0000-000010010000}"/>
    <cellStyle name="Normal 60" xfId="275" xr:uid="{00000000-0005-0000-0000-000011010000}"/>
    <cellStyle name="Normal 61" xfId="276" xr:uid="{00000000-0005-0000-0000-000012010000}"/>
    <cellStyle name="Normal 62" xfId="277" xr:uid="{00000000-0005-0000-0000-000013010000}"/>
    <cellStyle name="Normal 63" xfId="278" xr:uid="{00000000-0005-0000-0000-000014010000}"/>
    <cellStyle name="Normal 64" xfId="279" xr:uid="{00000000-0005-0000-0000-000015010000}"/>
    <cellStyle name="Normal 65" xfId="280" xr:uid="{00000000-0005-0000-0000-000016010000}"/>
    <cellStyle name="Normal 66" xfId="281" xr:uid="{00000000-0005-0000-0000-000017010000}"/>
    <cellStyle name="Normal 67" xfId="282" xr:uid="{00000000-0005-0000-0000-000018010000}"/>
    <cellStyle name="Normal 68" xfId="283" xr:uid="{00000000-0005-0000-0000-000019010000}"/>
    <cellStyle name="Normal 69" xfId="284" xr:uid="{00000000-0005-0000-0000-00001A010000}"/>
    <cellStyle name="Normal 7" xfId="285" xr:uid="{00000000-0005-0000-0000-00001B010000}"/>
    <cellStyle name="Normal 70" xfId="286" xr:uid="{00000000-0005-0000-0000-00001C010000}"/>
    <cellStyle name="Normal 71" xfId="287" xr:uid="{00000000-0005-0000-0000-00001D010000}"/>
    <cellStyle name="Normal 72" xfId="288" xr:uid="{00000000-0005-0000-0000-00001E010000}"/>
    <cellStyle name="Normal 73" xfId="289" xr:uid="{00000000-0005-0000-0000-00001F010000}"/>
    <cellStyle name="Normal 74" xfId="290" xr:uid="{00000000-0005-0000-0000-000020010000}"/>
    <cellStyle name="Normal 75" xfId="291" xr:uid="{00000000-0005-0000-0000-000021010000}"/>
    <cellStyle name="Normal 76" xfId="292" xr:uid="{00000000-0005-0000-0000-000022010000}"/>
    <cellStyle name="Normal 77" xfId="293" xr:uid="{00000000-0005-0000-0000-000023010000}"/>
    <cellStyle name="Normal 78" xfId="294" xr:uid="{00000000-0005-0000-0000-000024010000}"/>
    <cellStyle name="Normal 79" xfId="295" xr:uid="{00000000-0005-0000-0000-000025010000}"/>
    <cellStyle name="Normal 8" xfId="296" xr:uid="{00000000-0005-0000-0000-000026010000}"/>
    <cellStyle name="Normal 8 10" xfId="297" xr:uid="{00000000-0005-0000-0000-000027010000}"/>
    <cellStyle name="Normal 8 11" xfId="298" xr:uid="{00000000-0005-0000-0000-000028010000}"/>
    <cellStyle name="Normal 8 12" xfId="299" xr:uid="{00000000-0005-0000-0000-000029010000}"/>
    <cellStyle name="Normal 8 13" xfId="300" xr:uid="{00000000-0005-0000-0000-00002A010000}"/>
    <cellStyle name="Normal 8 14" xfId="301" xr:uid="{00000000-0005-0000-0000-00002B010000}"/>
    <cellStyle name="Normal 8 15" xfId="302" xr:uid="{00000000-0005-0000-0000-00002C010000}"/>
    <cellStyle name="Normal 8 16" xfId="303" xr:uid="{00000000-0005-0000-0000-00002D010000}"/>
    <cellStyle name="Normal 8 17" xfId="304" xr:uid="{00000000-0005-0000-0000-00002E010000}"/>
    <cellStyle name="Normal 8 18" xfId="305" xr:uid="{00000000-0005-0000-0000-00002F010000}"/>
    <cellStyle name="Normal 8 19" xfId="306" xr:uid="{00000000-0005-0000-0000-000030010000}"/>
    <cellStyle name="Normal 8 2" xfId="307" xr:uid="{00000000-0005-0000-0000-000031010000}"/>
    <cellStyle name="Normal 8 20" xfId="308" xr:uid="{00000000-0005-0000-0000-000032010000}"/>
    <cellStyle name="Normal 8 21" xfId="309" xr:uid="{00000000-0005-0000-0000-000033010000}"/>
    <cellStyle name="Normal 8 3" xfId="310" xr:uid="{00000000-0005-0000-0000-000034010000}"/>
    <cellStyle name="Normal 8 4" xfId="311" xr:uid="{00000000-0005-0000-0000-000035010000}"/>
    <cellStyle name="Normal 8 5" xfId="312" xr:uid="{00000000-0005-0000-0000-000036010000}"/>
    <cellStyle name="Normal 8 6" xfId="313" xr:uid="{00000000-0005-0000-0000-000037010000}"/>
    <cellStyle name="Normal 8 7" xfId="314" xr:uid="{00000000-0005-0000-0000-000038010000}"/>
    <cellStyle name="Normal 8 8" xfId="315" xr:uid="{00000000-0005-0000-0000-000039010000}"/>
    <cellStyle name="Normal 8 9" xfId="316" xr:uid="{00000000-0005-0000-0000-00003A010000}"/>
    <cellStyle name="Normal 80" xfId="317" xr:uid="{00000000-0005-0000-0000-00003B010000}"/>
    <cellStyle name="Normal 81" xfId="318" xr:uid="{00000000-0005-0000-0000-00003C010000}"/>
    <cellStyle name="Normal 82" xfId="319" xr:uid="{00000000-0005-0000-0000-00003D010000}"/>
    <cellStyle name="Normal 83" xfId="320" xr:uid="{00000000-0005-0000-0000-00003E010000}"/>
    <cellStyle name="Normal 9" xfId="321" xr:uid="{00000000-0005-0000-0000-00003F010000}"/>
    <cellStyle name="Percent [2]" xfId="322" xr:uid="{00000000-0005-0000-0000-000040010000}"/>
    <cellStyle name="Percent 10" xfId="323" xr:uid="{00000000-0005-0000-0000-000041010000}"/>
    <cellStyle name="Percent 100" xfId="324" xr:uid="{00000000-0005-0000-0000-000042010000}"/>
    <cellStyle name="Percent 101" xfId="325" xr:uid="{00000000-0005-0000-0000-000043010000}"/>
    <cellStyle name="Percent 102" xfId="326" xr:uid="{00000000-0005-0000-0000-000044010000}"/>
    <cellStyle name="Percent 103" xfId="327" xr:uid="{00000000-0005-0000-0000-000045010000}"/>
    <cellStyle name="Percent 104" xfId="328" xr:uid="{00000000-0005-0000-0000-000046010000}"/>
    <cellStyle name="Percent 105" xfId="329" xr:uid="{00000000-0005-0000-0000-000047010000}"/>
    <cellStyle name="Percent 106" xfId="330" xr:uid="{00000000-0005-0000-0000-000048010000}"/>
    <cellStyle name="Percent 107" xfId="331" xr:uid="{00000000-0005-0000-0000-000049010000}"/>
    <cellStyle name="Percent 108" xfId="332" xr:uid="{00000000-0005-0000-0000-00004A010000}"/>
    <cellStyle name="Percent 109" xfId="333" xr:uid="{00000000-0005-0000-0000-00004B010000}"/>
    <cellStyle name="Percent 11" xfId="334" xr:uid="{00000000-0005-0000-0000-00004C010000}"/>
    <cellStyle name="Percent 11 2" xfId="335" xr:uid="{00000000-0005-0000-0000-00004D010000}"/>
    <cellStyle name="Percent 110" xfId="336" xr:uid="{00000000-0005-0000-0000-00004E010000}"/>
    <cellStyle name="Percent 111" xfId="337" xr:uid="{00000000-0005-0000-0000-00004F010000}"/>
    <cellStyle name="Percent 112" xfId="338" xr:uid="{00000000-0005-0000-0000-000050010000}"/>
    <cellStyle name="Percent 12" xfId="339" xr:uid="{00000000-0005-0000-0000-000051010000}"/>
    <cellStyle name="Percent 12 2" xfId="340" xr:uid="{00000000-0005-0000-0000-000052010000}"/>
    <cellStyle name="Percent 13" xfId="341" xr:uid="{00000000-0005-0000-0000-000053010000}"/>
    <cellStyle name="Percent 13 2" xfId="342" xr:uid="{00000000-0005-0000-0000-000054010000}"/>
    <cellStyle name="Percent 14" xfId="343" xr:uid="{00000000-0005-0000-0000-000055010000}"/>
    <cellStyle name="Percent 14 2" xfId="344" xr:uid="{00000000-0005-0000-0000-000056010000}"/>
    <cellStyle name="Percent 15" xfId="345" xr:uid="{00000000-0005-0000-0000-000057010000}"/>
    <cellStyle name="Percent 15 2" xfId="346" xr:uid="{00000000-0005-0000-0000-000058010000}"/>
    <cellStyle name="Percent 16" xfId="347" xr:uid="{00000000-0005-0000-0000-000059010000}"/>
    <cellStyle name="Percent 16 2" xfId="348" xr:uid="{00000000-0005-0000-0000-00005A010000}"/>
    <cellStyle name="Percent 17" xfId="349" xr:uid="{00000000-0005-0000-0000-00005B010000}"/>
    <cellStyle name="Percent 17 2" xfId="350" xr:uid="{00000000-0005-0000-0000-00005C010000}"/>
    <cellStyle name="Percent 18" xfId="351" xr:uid="{00000000-0005-0000-0000-00005D010000}"/>
    <cellStyle name="Percent 18 2" xfId="352" xr:uid="{00000000-0005-0000-0000-00005E010000}"/>
    <cellStyle name="Percent 19" xfId="353" xr:uid="{00000000-0005-0000-0000-00005F010000}"/>
    <cellStyle name="Percent 19 2" xfId="354" xr:uid="{00000000-0005-0000-0000-000060010000}"/>
    <cellStyle name="Percent 2" xfId="355" xr:uid="{00000000-0005-0000-0000-000061010000}"/>
    <cellStyle name="Percent 20" xfId="356" xr:uid="{00000000-0005-0000-0000-000062010000}"/>
    <cellStyle name="Percent 20 2" xfId="357" xr:uid="{00000000-0005-0000-0000-000063010000}"/>
    <cellStyle name="Percent 21" xfId="358" xr:uid="{00000000-0005-0000-0000-000064010000}"/>
    <cellStyle name="Percent 21 2" xfId="359" xr:uid="{00000000-0005-0000-0000-000065010000}"/>
    <cellStyle name="Percent 22" xfId="360" xr:uid="{00000000-0005-0000-0000-000066010000}"/>
    <cellStyle name="Percent 22 2" xfId="361" xr:uid="{00000000-0005-0000-0000-000067010000}"/>
    <cellStyle name="Percent 23" xfId="362" xr:uid="{00000000-0005-0000-0000-000068010000}"/>
    <cellStyle name="Percent 23 2" xfId="363" xr:uid="{00000000-0005-0000-0000-000069010000}"/>
    <cellStyle name="Percent 24" xfId="364" xr:uid="{00000000-0005-0000-0000-00006A010000}"/>
    <cellStyle name="Percent 24 2" xfId="365" xr:uid="{00000000-0005-0000-0000-00006B010000}"/>
    <cellStyle name="Percent 25" xfId="366" xr:uid="{00000000-0005-0000-0000-00006C010000}"/>
    <cellStyle name="Percent 25 2" xfId="367" xr:uid="{00000000-0005-0000-0000-00006D010000}"/>
    <cellStyle name="Percent 26" xfId="368" xr:uid="{00000000-0005-0000-0000-00006E010000}"/>
    <cellStyle name="Percent 26 2" xfId="369" xr:uid="{00000000-0005-0000-0000-00006F010000}"/>
    <cellStyle name="Percent 27" xfId="370" xr:uid="{00000000-0005-0000-0000-000070010000}"/>
    <cellStyle name="Percent 27 2" xfId="371" xr:uid="{00000000-0005-0000-0000-000071010000}"/>
    <cellStyle name="Percent 28" xfId="372" xr:uid="{00000000-0005-0000-0000-000072010000}"/>
    <cellStyle name="Percent 28 2" xfId="373" xr:uid="{00000000-0005-0000-0000-000073010000}"/>
    <cellStyle name="Percent 29" xfId="374" xr:uid="{00000000-0005-0000-0000-000074010000}"/>
    <cellStyle name="Percent 29 2" xfId="375" xr:uid="{00000000-0005-0000-0000-000075010000}"/>
    <cellStyle name="Percent 3" xfId="376" xr:uid="{00000000-0005-0000-0000-000076010000}"/>
    <cellStyle name="Percent 30" xfId="377" xr:uid="{00000000-0005-0000-0000-000077010000}"/>
    <cellStyle name="Percent 30 2" xfId="378" xr:uid="{00000000-0005-0000-0000-000078010000}"/>
    <cellStyle name="Percent 31" xfId="379" xr:uid="{00000000-0005-0000-0000-000079010000}"/>
    <cellStyle name="Percent 31 2" xfId="380" xr:uid="{00000000-0005-0000-0000-00007A010000}"/>
    <cellStyle name="Percent 32" xfId="381" xr:uid="{00000000-0005-0000-0000-00007B010000}"/>
    <cellStyle name="Percent 32 2" xfId="382" xr:uid="{00000000-0005-0000-0000-00007C010000}"/>
    <cellStyle name="Percent 33" xfId="383" xr:uid="{00000000-0005-0000-0000-00007D010000}"/>
    <cellStyle name="Percent 33 2" xfId="384" xr:uid="{00000000-0005-0000-0000-00007E010000}"/>
    <cellStyle name="Percent 34" xfId="385" xr:uid="{00000000-0005-0000-0000-00007F010000}"/>
    <cellStyle name="Percent 34 2" xfId="386" xr:uid="{00000000-0005-0000-0000-000080010000}"/>
    <cellStyle name="Percent 35" xfId="387" xr:uid="{00000000-0005-0000-0000-000081010000}"/>
    <cellStyle name="Percent 35 2" xfId="388" xr:uid="{00000000-0005-0000-0000-000082010000}"/>
    <cellStyle name="Percent 36" xfId="389" xr:uid="{00000000-0005-0000-0000-000083010000}"/>
    <cellStyle name="Percent 36 2" xfId="390" xr:uid="{00000000-0005-0000-0000-000084010000}"/>
    <cellStyle name="Percent 37" xfId="391" xr:uid="{00000000-0005-0000-0000-000085010000}"/>
    <cellStyle name="Percent 37 2" xfId="392" xr:uid="{00000000-0005-0000-0000-000086010000}"/>
    <cellStyle name="Percent 38" xfId="393" xr:uid="{00000000-0005-0000-0000-000087010000}"/>
    <cellStyle name="Percent 38 2" xfId="394" xr:uid="{00000000-0005-0000-0000-000088010000}"/>
    <cellStyle name="Percent 39" xfId="395" xr:uid="{00000000-0005-0000-0000-000089010000}"/>
    <cellStyle name="Percent 39 2" xfId="396" xr:uid="{00000000-0005-0000-0000-00008A010000}"/>
    <cellStyle name="Percent 4" xfId="397" xr:uid="{00000000-0005-0000-0000-00008B010000}"/>
    <cellStyle name="Percent 4 2" xfId="398" xr:uid="{00000000-0005-0000-0000-00008C010000}"/>
    <cellStyle name="Percent 4 3" xfId="399" xr:uid="{00000000-0005-0000-0000-00008D010000}"/>
    <cellStyle name="Percent 4 4" xfId="400" xr:uid="{00000000-0005-0000-0000-00008E010000}"/>
    <cellStyle name="Percent 40" xfId="401" xr:uid="{00000000-0005-0000-0000-00008F010000}"/>
    <cellStyle name="Percent 40 2" xfId="402" xr:uid="{00000000-0005-0000-0000-000090010000}"/>
    <cellStyle name="Percent 41" xfId="403" xr:uid="{00000000-0005-0000-0000-000091010000}"/>
    <cellStyle name="Percent 41 2" xfId="404" xr:uid="{00000000-0005-0000-0000-000092010000}"/>
    <cellStyle name="Percent 42" xfId="405" xr:uid="{00000000-0005-0000-0000-000093010000}"/>
    <cellStyle name="Percent 42 2" xfId="406" xr:uid="{00000000-0005-0000-0000-000094010000}"/>
    <cellStyle name="Percent 43" xfId="407" xr:uid="{00000000-0005-0000-0000-000095010000}"/>
    <cellStyle name="Percent 43 2" xfId="408" xr:uid="{00000000-0005-0000-0000-000096010000}"/>
    <cellStyle name="Percent 44" xfId="409" xr:uid="{00000000-0005-0000-0000-000097010000}"/>
    <cellStyle name="Percent 44 2" xfId="410" xr:uid="{00000000-0005-0000-0000-000098010000}"/>
    <cellStyle name="Percent 45" xfId="411" xr:uid="{00000000-0005-0000-0000-000099010000}"/>
    <cellStyle name="Percent 45 2" xfId="412" xr:uid="{00000000-0005-0000-0000-00009A010000}"/>
    <cellStyle name="Percent 46" xfId="413" xr:uid="{00000000-0005-0000-0000-00009B010000}"/>
    <cellStyle name="Percent 46 2" xfId="414" xr:uid="{00000000-0005-0000-0000-00009C010000}"/>
    <cellStyle name="Percent 47" xfId="415" xr:uid="{00000000-0005-0000-0000-00009D010000}"/>
    <cellStyle name="Percent 47 2" xfId="416" xr:uid="{00000000-0005-0000-0000-00009E010000}"/>
    <cellStyle name="Percent 48" xfId="417" xr:uid="{00000000-0005-0000-0000-00009F010000}"/>
    <cellStyle name="Percent 48 2" xfId="418" xr:uid="{00000000-0005-0000-0000-0000A0010000}"/>
    <cellStyle name="Percent 49" xfId="419" xr:uid="{00000000-0005-0000-0000-0000A1010000}"/>
    <cellStyle name="Percent 49 2" xfId="420" xr:uid="{00000000-0005-0000-0000-0000A2010000}"/>
    <cellStyle name="Percent 5" xfId="421" xr:uid="{00000000-0005-0000-0000-0000A3010000}"/>
    <cellStyle name="Percent 50" xfId="422" xr:uid="{00000000-0005-0000-0000-0000A4010000}"/>
    <cellStyle name="Percent 50 2" xfId="423" xr:uid="{00000000-0005-0000-0000-0000A5010000}"/>
    <cellStyle name="Percent 51" xfId="424" xr:uid="{00000000-0005-0000-0000-0000A6010000}"/>
    <cellStyle name="Percent 51 2" xfId="425" xr:uid="{00000000-0005-0000-0000-0000A7010000}"/>
    <cellStyle name="Percent 52" xfId="426" xr:uid="{00000000-0005-0000-0000-0000A8010000}"/>
    <cellStyle name="Percent 52 2" xfId="427" xr:uid="{00000000-0005-0000-0000-0000A9010000}"/>
    <cellStyle name="Percent 53" xfId="428" xr:uid="{00000000-0005-0000-0000-0000AA010000}"/>
    <cellStyle name="Percent 53 2" xfId="429" xr:uid="{00000000-0005-0000-0000-0000AB010000}"/>
    <cellStyle name="Percent 54" xfId="430" xr:uid="{00000000-0005-0000-0000-0000AC010000}"/>
    <cellStyle name="Percent 54 2" xfId="431" xr:uid="{00000000-0005-0000-0000-0000AD010000}"/>
    <cellStyle name="Percent 55" xfId="432" xr:uid="{00000000-0005-0000-0000-0000AE010000}"/>
    <cellStyle name="Percent 55 2" xfId="433" xr:uid="{00000000-0005-0000-0000-0000AF010000}"/>
    <cellStyle name="Percent 56" xfId="434" xr:uid="{00000000-0005-0000-0000-0000B0010000}"/>
    <cellStyle name="Percent 56 2" xfId="435" xr:uid="{00000000-0005-0000-0000-0000B1010000}"/>
    <cellStyle name="Percent 57" xfId="436" xr:uid="{00000000-0005-0000-0000-0000B2010000}"/>
    <cellStyle name="Percent 57 2" xfId="437" xr:uid="{00000000-0005-0000-0000-0000B3010000}"/>
    <cellStyle name="Percent 58" xfId="438" xr:uid="{00000000-0005-0000-0000-0000B4010000}"/>
    <cellStyle name="Percent 58 2" xfId="439" xr:uid="{00000000-0005-0000-0000-0000B5010000}"/>
    <cellStyle name="Percent 59" xfId="440" xr:uid="{00000000-0005-0000-0000-0000B6010000}"/>
    <cellStyle name="Percent 59 2" xfId="441" xr:uid="{00000000-0005-0000-0000-0000B7010000}"/>
    <cellStyle name="Percent 6" xfId="442" xr:uid="{00000000-0005-0000-0000-0000B8010000}"/>
    <cellStyle name="Percent 6 2" xfId="443" xr:uid="{00000000-0005-0000-0000-0000B9010000}"/>
    <cellStyle name="Percent 60" xfId="444" xr:uid="{00000000-0005-0000-0000-0000BA010000}"/>
    <cellStyle name="Percent 60 2" xfId="445" xr:uid="{00000000-0005-0000-0000-0000BB010000}"/>
    <cellStyle name="Percent 61" xfId="446" xr:uid="{00000000-0005-0000-0000-0000BC010000}"/>
    <cellStyle name="Percent 61 2" xfId="447" xr:uid="{00000000-0005-0000-0000-0000BD010000}"/>
    <cellStyle name="Percent 62" xfId="448" xr:uid="{00000000-0005-0000-0000-0000BE010000}"/>
    <cellStyle name="Percent 62 2" xfId="449" xr:uid="{00000000-0005-0000-0000-0000BF010000}"/>
    <cellStyle name="Percent 63" xfId="450" xr:uid="{00000000-0005-0000-0000-0000C0010000}"/>
    <cellStyle name="Percent 63 2" xfId="451" xr:uid="{00000000-0005-0000-0000-0000C1010000}"/>
    <cellStyle name="Percent 64" xfId="452" xr:uid="{00000000-0005-0000-0000-0000C2010000}"/>
    <cellStyle name="Percent 64 2" xfId="453" xr:uid="{00000000-0005-0000-0000-0000C3010000}"/>
    <cellStyle name="Percent 65" xfId="454" xr:uid="{00000000-0005-0000-0000-0000C4010000}"/>
    <cellStyle name="Percent 65 2" xfId="455" xr:uid="{00000000-0005-0000-0000-0000C5010000}"/>
    <cellStyle name="Percent 66" xfId="456" xr:uid="{00000000-0005-0000-0000-0000C6010000}"/>
    <cellStyle name="Percent 66 2" xfId="457" xr:uid="{00000000-0005-0000-0000-0000C7010000}"/>
    <cellStyle name="Percent 67" xfId="458" xr:uid="{00000000-0005-0000-0000-0000C8010000}"/>
    <cellStyle name="Percent 67 2" xfId="459" xr:uid="{00000000-0005-0000-0000-0000C9010000}"/>
    <cellStyle name="Percent 68" xfId="460" xr:uid="{00000000-0005-0000-0000-0000CA010000}"/>
    <cellStyle name="Percent 68 2" xfId="461" xr:uid="{00000000-0005-0000-0000-0000CB010000}"/>
    <cellStyle name="Percent 69" xfId="462" xr:uid="{00000000-0005-0000-0000-0000CC010000}"/>
    <cellStyle name="Percent 69 2" xfId="463" xr:uid="{00000000-0005-0000-0000-0000CD010000}"/>
    <cellStyle name="Percent 7" xfId="464" xr:uid="{00000000-0005-0000-0000-0000CE010000}"/>
    <cellStyle name="Percent 7 2" xfId="465" xr:uid="{00000000-0005-0000-0000-0000CF010000}"/>
    <cellStyle name="Percent 70" xfId="466" xr:uid="{00000000-0005-0000-0000-0000D0010000}"/>
    <cellStyle name="Percent 71" xfId="467" xr:uid="{00000000-0005-0000-0000-0000D1010000}"/>
    <cellStyle name="Percent 72" xfId="468" xr:uid="{00000000-0005-0000-0000-0000D2010000}"/>
    <cellStyle name="Percent 73" xfId="469" xr:uid="{00000000-0005-0000-0000-0000D3010000}"/>
    <cellStyle name="Percent 74" xfId="470" xr:uid="{00000000-0005-0000-0000-0000D4010000}"/>
    <cellStyle name="Percent 75" xfId="471" xr:uid="{00000000-0005-0000-0000-0000D5010000}"/>
    <cellStyle name="Percent 76" xfId="472" xr:uid="{00000000-0005-0000-0000-0000D6010000}"/>
    <cellStyle name="Percent 77" xfId="473" xr:uid="{00000000-0005-0000-0000-0000D7010000}"/>
    <cellStyle name="Percent 78" xfId="474" xr:uid="{00000000-0005-0000-0000-0000D8010000}"/>
    <cellStyle name="Percent 79" xfId="475" xr:uid="{00000000-0005-0000-0000-0000D9010000}"/>
    <cellStyle name="Percent 8" xfId="476" xr:uid="{00000000-0005-0000-0000-0000DA010000}"/>
    <cellStyle name="Percent 8 2" xfId="477" xr:uid="{00000000-0005-0000-0000-0000DB010000}"/>
    <cellStyle name="Percent 80" xfId="478" xr:uid="{00000000-0005-0000-0000-0000DC010000}"/>
    <cellStyle name="Percent 81" xfId="479" xr:uid="{00000000-0005-0000-0000-0000DD010000}"/>
    <cellStyle name="Percent 82" xfId="480" xr:uid="{00000000-0005-0000-0000-0000DE010000}"/>
    <cellStyle name="Percent 83" xfId="481" xr:uid="{00000000-0005-0000-0000-0000DF010000}"/>
    <cellStyle name="Percent 84" xfId="482" xr:uid="{00000000-0005-0000-0000-0000E0010000}"/>
    <cellStyle name="Percent 85" xfId="483" xr:uid="{00000000-0005-0000-0000-0000E1010000}"/>
    <cellStyle name="Percent 86" xfId="484" xr:uid="{00000000-0005-0000-0000-0000E2010000}"/>
    <cellStyle name="Percent 87" xfId="485" xr:uid="{00000000-0005-0000-0000-0000E3010000}"/>
    <cellStyle name="Percent 88" xfId="486" xr:uid="{00000000-0005-0000-0000-0000E4010000}"/>
    <cellStyle name="Percent 89" xfId="487" xr:uid="{00000000-0005-0000-0000-0000E5010000}"/>
    <cellStyle name="Percent 9" xfId="488" xr:uid="{00000000-0005-0000-0000-0000E6010000}"/>
    <cellStyle name="Percent 9 2" xfId="489" xr:uid="{00000000-0005-0000-0000-0000E7010000}"/>
    <cellStyle name="Percent 90" xfId="490" xr:uid="{00000000-0005-0000-0000-0000E8010000}"/>
    <cellStyle name="Percent 91" xfId="491" xr:uid="{00000000-0005-0000-0000-0000E9010000}"/>
    <cellStyle name="Percent 92" xfId="492" xr:uid="{00000000-0005-0000-0000-0000EA010000}"/>
    <cellStyle name="Percent 93" xfId="493" xr:uid="{00000000-0005-0000-0000-0000EB010000}"/>
    <cellStyle name="Percent 94" xfId="494" xr:uid="{00000000-0005-0000-0000-0000EC010000}"/>
    <cellStyle name="Percent 95" xfId="495" xr:uid="{00000000-0005-0000-0000-0000ED010000}"/>
    <cellStyle name="Percent 96" xfId="496" xr:uid="{00000000-0005-0000-0000-0000EE010000}"/>
    <cellStyle name="Percent 97" xfId="497" xr:uid="{00000000-0005-0000-0000-0000EF010000}"/>
    <cellStyle name="Percent 98" xfId="498" xr:uid="{00000000-0005-0000-0000-0000F0010000}"/>
    <cellStyle name="Percent 99" xfId="499" xr:uid="{00000000-0005-0000-0000-0000F1010000}"/>
    <cellStyle name="Porcentaje" xfId="9" builtinId="5"/>
    <cellStyle name="Porcentaje 2" xfId="8" xr:uid="{00000000-0005-0000-0000-0000F3010000}"/>
    <cellStyle name="Porcentual 3" xfId="500" xr:uid="{00000000-0005-0000-0000-0000F4010000}"/>
    <cellStyle name="Total 10" xfId="501" xr:uid="{00000000-0005-0000-0000-0000F5010000}"/>
    <cellStyle name="Total 10 2" xfId="502" xr:uid="{00000000-0005-0000-0000-0000F6010000}"/>
    <cellStyle name="Total 11" xfId="503" xr:uid="{00000000-0005-0000-0000-0000F7010000}"/>
    <cellStyle name="Total 11 2" xfId="504" xr:uid="{00000000-0005-0000-0000-0000F8010000}"/>
    <cellStyle name="Total 12" xfId="505" xr:uid="{00000000-0005-0000-0000-0000F9010000}"/>
    <cellStyle name="Total 12 2" xfId="506" xr:uid="{00000000-0005-0000-0000-0000FA010000}"/>
    <cellStyle name="Total 13" xfId="507" xr:uid="{00000000-0005-0000-0000-0000FB010000}"/>
    <cellStyle name="Total 13 2" xfId="508" xr:uid="{00000000-0005-0000-0000-0000FC010000}"/>
    <cellStyle name="Total 14" xfId="509" xr:uid="{00000000-0005-0000-0000-0000FD010000}"/>
    <cellStyle name="Total 14 2" xfId="510" xr:uid="{00000000-0005-0000-0000-0000FE010000}"/>
    <cellStyle name="Total 15" xfId="511" xr:uid="{00000000-0005-0000-0000-0000FF010000}"/>
    <cellStyle name="Total 15 2" xfId="512" xr:uid="{00000000-0005-0000-0000-000000020000}"/>
    <cellStyle name="Total 16" xfId="513" xr:uid="{00000000-0005-0000-0000-000001020000}"/>
    <cellStyle name="Total 16 2" xfId="514" xr:uid="{00000000-0005-0000-0000-000002020000}"/>
    <cellStyle name="Total 17" xfId="515" xr:uid="{00000000-0005-0000-0000-000003020000}"/>
    <cellStyle name="Total 17 2" xfId="516" xr:uid="{00000000-0005-0000-0000-000004020000}"/>
    <cellStyle name="Total 18" xfId="517" xr:uid="{00000000-0005-0000-0000-000005020000}"/>
    <cellStyle name="Total 18 2" xfId="518" xr:uid="{00000000-0005-0000-0000-000006020000}"/>
    <cellStyle name="Total 19" xfId="519" xr:uid="{00000000-0005-0000-0000-000007020000}"/>
    <cellStyle name="Total 19 2" xfId="520" xr:uid="{00000000-0005-0000-0000-000008020000}"/>
    <cellStyle name="Total 2" xfId="521" xr:uid="{00000000-0005-0000-0000-000009020000}"/>
    <cellStyle name="Total 20" xfId="522" xr:uid="{00000000-0005-0000-0000-00000A020000}"/>
    <cellStyle name="Total 20 2" xfId="523" xr:uid="{00000000-0005-0000-0000-00000B020000}"/>
    <cellStyle name="Total 21" xfId="524" xr:uid="{00000000-0005-0000-0000-00000C020000}"/>
    <cellStyle name="Total 21 2" xfId="525" xr:uid="{00000000-0005-0000-0000-00000D020000}"/>
    <cellStyle name="Total 22" xfId="526" xr:uid="{00000000-0005-0000-0000-00000E020000}"/>
    <cellStyle name="Total 22 2" xfId="527" xr:uid="{00000000-0005-0000-0000-00000F020000}"/>
    <cellStyle name="Total 23" xfId="528" xr:uid="{00000000-0005-0000-0000-000010020000}"/>
    <cellStyle name="Total 23 2" xfId="529" xr:uid="{00000000-0005-0000-0000-000011020000}"/>
    <cellStyle name="Total 24" xfId="530" xr:uid="{00000000-0005-0000-0000-000012020000}"/>
    <cellStyle name="Total 24 2" xfId="531" xr:uid="{00000000-0005-0000-0000-000013020000}"/>
    <cellStyle name="Total 25" xfId="532" xr:uid="{00000000-0005-0000-0000-000014020000}"/>
    <cellStyle name="Total 25 2" xfId="533" xr:uid="{00000000-0005-0000-0000-000015020000}"/>
    <cellStyle name="Total 3" xfId="534" xr:uid="{00000000-0005-0000-0000-000016020000}"/>
    <cellStyle name="Total 3 2" xfId="535" xr:uid="{00000000-0005-0000-0000-000017020000}"/>
    <cellStyle name="Total 4" xfId="536" xr:uid="{00000000-0005-0000-0000-000018020000}"/>
    <cellStyle name="Total 4 2" xfId="537" xr:uid="{00000000-0005-0000-0000-000019020000}"/>
    <cellStyle name="Total 5" xfId="538" xr:uid="{00000000-0005-0000-0000-00001A020000}"/>
    <cellStyle name="Total 5 2" xfId="539" xr:uid="{00000000-0005-0000-0000-00001B020000}"/>
    <cellStyle name="Total 6" xfId="540" xr:uid="{00000000-0005-0000-0000-00001C020000}"/>
    <cellStyle name="Total 6 2" xfId="541" xr:uid="{00000000-0005-0000-0000-00001D020000}"/>
    <cellStyle name="Total 7" xfId="542" xr:uid="{00000000-0005-0000-0000-00001E020000}"/>
    <cellStyle name="Total 7 2" xfId="543" xr:uid="{00000000-0005-0000-0000-00001F020000}"/>
    <cellStyle name="Total 8" xfId="544" xr:uid="{00000000-0005-0000-0000-000020020000}"/>
    <cellStyle name="Total 8 2" xfId="545" xr:uid="{00000000-0005-0000-0000-000021020000}"/>
    <cellStyle name="Total 9" xfId="546" xr:uid="{00000000-0005-0000-0000-000022020000}"/>
    <cellStyle name="Total 9 2" xfId="547" xr:uid="{00000000-0005-0000-0000-000023020000}"/>
    <cellStyle name="Unprot" xfId="548" xr:uid="{00000000-0005-0000-0000-000024020000}"/>
    <cellStyle name="Unprot$" xfId="549" xr:uid="{00000000-0005-0000-0000-000025020000}"/>
    <cellStyle name="Unprot$ 10" xfId="550" xr:uid="{00000000-0005-0000-0000-000026020000}"/>
    <cellStyle name="Unprot$ 11" xfId="551" xr:uid="{00000000-0005-0000-0000-000027020000}"/>
    <cellStyle name="Unprot$ 12" xfId="552" xr:uid="{00000000-0005-0000-0000-000028020000}"/>
    <cellStyle name="Unprot$ 13" xfId="553" xr:uid="{00000000-0005-0000-0000-000029020000}"/>
    <cellStyle name="Unprot$ 14" xfId="554" xr:uid="{00000000-0005-0000-0000-00002A020000}"/>
    <cellStyle name="Unprot$ 15" xfId="555" xr:uid="{00000000-0005-0000-0000-00002B020000}"/>
    <cellStyle name="Unprot$ 16" xfId="556" xr:uid="{00000000-0005-0000-0000-00002C020000}"/>
    <cellStyle name="Unprot$ 17" xfId="557" xr:uid="{00000000-0005-0000-0000-00002D020000}"/>
    <cellStyle name="Unprot$ 18" xfId="558" xr:uid="{00000000-0005-0000-0000-00002E020000}"/>
    <cellStyle name="Unprot$ 19" xfId="559" xr:uid="{00000000-0005-0000-0000-00002F020000}"/>
    <cellStyle name="Unprot$ 2" xfId="560" xr:uid="{00000000-0005-0000-0000-000030020000}"/>
    <cellStyle name="Unprot$ 20" xfId="561" xr:uid="{00000000-0005-0000-0000-000031020000}"/>
    <cellStyle name="Unprot$ 21" xfId="562" xr:uid="{00000000-0005-0000-0000-000032020000}"/>
    <cellStyle name="Unprot$ 22" xfId="563" xr:uid="{00000000-0005-0000-0000-000033020000}"/>
    <cellStyle name="Unprot$ 23" xfId="564" xr:uid="{00000000-0005-0000-0000-000034020000}"/>
    <cellStyle name="Unprot$ 24" xfId="565" xr:uid="{00000000-0005-0000-0000-000035020000}"/>
    <cellStyle name="Unprot$ 25" xfId="566" xr:uid="{00000000-0005-0000-0000-000036020000}"/>
    <cellStyle name="Unprot$ 26" xfId="567" xr:uid="{00000000-0005-0000-0000-000037020000}"/>
    <cellStyle name="Unprot$ 27" xfId="568" xr:uid="{00000000-0005-0000-0000-000038020000}"/>
    <cellStyle name="Unprot$ 28" xfId="569" xr:uid="{00000000-0005-0000-0000-000039020000}"/>
    <cellStyle name="Unprot$ 29" xfId="570" xr:uid="{00000000-0005-0000-0000-00003A020000}"/>
    <cellStyle name="Unprot$ 3" xfId="571" xr:uid="{00000000-0005-0000-0000-00003B020000}"/>
    <cellStyle name="Unprot$ 30" xfId="572" xr:uid="{00000000-0005-0000-0000-00003C020000}"/>
    <cellStyle name="Unprot$ 31" xfId="573" xr:uid="{00000000-0005-0000-0000-00003D020000}"/>
    <cellStyle name="Unprot$ 32" xfId="574" xr:uid="{00000000-0005-0000-0000-00003E020000}"/>
    <cellStyle name="Unprot$ 33" xfId="575" xr:uid="{00000000-0005-0000-0000-00003F020000}"/>
    <cellStyle name="Unprot$ 34" xfId="576" xr:uid="{00000000-0005-0000-0000-000040020000}"/>
    <cellStyle name="Unprot$ 35" xfId="577" xr:uid="{00000000-0005-0000-0000-000041020000}"/>
    <cellStyle name="Unprot$ 36" xfId="578" xr:uid="{00000000-0005-0000-0000-000042020000}"/>
    <cellStyle name="Unprot$ 37" xfId="579" xr:uid="{00000000-0005-0000-0000-000043020000}"/>
    <cellStyle name="Unprot$ 38" xfId="580" xr:uid="{00000000-0005-0000-0000-000044020000}"/>
    <cellStyle name="Unprot$ 39" xfId="581" xr:uid="{00000000-0005-0000-0000-000045020000}"/>
    <cellStyle name="Unprot$ 4" xfId="582" xr:uid="{00000000-0005-0000-0000-000046020000}"/>
    <cellStyle name="Unprot$ 40" xfId="583" xr:uid="{00000000-0005-0000-0000-000047020000}"/>
    <cellStyle name="Unprot$ 41" xfId="584" xr:uid="{00000000-0005-0000-0000-000048020000}"/>
    <cellStyle name="Unprot$ 42" xfId="585" xr:uid="{00000000-0005-0000-0000-000049020000}"/>
    <cellStyle name="Unprot$ 43" xfId="586" xr:uid="{00000000-0005-0000-0000-00004A020000}"/>
    <cellStyle name="Unprot$ 44" xfId="587" xr:uid="{00000000-0005-0000-0000-00004B020000}"/>
    <cellStyle name="Unprot$ 45" xfId="588" xr:uid="{00000000-0005-0000-0000-00004C020000}"/>
    <cellStyle name="Unprot$ 46" xfId="589" xr:uid="{00000000-0005-0000-0000-00004D020000}"/>
    <cellStyle name="Unprot$ 47" xfId="590" xr:uid="{00000000-0005-0000-0000-00004E020000}"/>
    <cellStyle name="Unprot$ 48" xfId="591" xr:uid="{00000000-0005-0000-0000-00004F020000}"/>
    <cellStyle name="Unprot$ 49" xfId="592" xr:uid="{00000000-0005-0000-0000-000050020000}"/>
    <cellStyle name="Unprot$ 5" xfId="593" xr:uid="{00000000-0005-0000-0000-000051020000}"/>
    <cellStyle name="Unprot$ 50" xfId="594" xr:uid="{00000000-0005-0000-0000-000052020000}"/>
    <cellStyle name="Unprot$ 51" xfId="595" xr:uid="{00000000-0005-0000-0000-000053020000}"/>
    <cellStyle name="Unprot$ 52" xfId="596" xr:uid="{00000000-0005-0000-0000-000054020000}"/>
    <cellStyle name="Unprot$ 53" xfId="597" xr:uid="{00000000-0005-0000-0000-000055020000}"/>
    <cellStyle name="Unprot$ 54" xfId="598" xr:uid="{00000000-0005-0000-0000-000056020000}"/>
    <cellStyle name="Unprot$ 55" xfId="599" xr:uid="{00000000-0005-0000-0000-000057020000}"/>
    <cellStyle name="Unprot$ 56" xfId="600" xr:uid="{00000000-0005-0000-0000-000058020000}"/>
    <cellStyle name="Unprot$ 57" xfId="601" xr:uid="{00000000-0005-0000-0000-000059020000}"/>
    <cellStyle name="Unprot$ 58" xfId="602" xr:uid="{00000000-0005-0000-0000-00005A020000}"/>
    <cellStyle name="Unprot$ 59" xfId="603" xr:uid="{00000000-0005-0000-0000-00005B020000}"/>
    <cellStyle name="Unprot$ 6" xfId="604" xr:uid="{00000000-0005-0000-0000-00005C020000}"/>
    <cellStyle name="Unprot$ 60" xfId="605" xr:uid="{00000000-0005-0000-0000-00005D020000}"/>
    <cellStyle name="Unprot$ 61" xfId="606" xr:uid="{00000000-0005-0000-0000-00005E020000}"/>
    <cellStyle name="Unprot$ 62" xfId="607" xr:uid="{00000000-0005-0000-0000-00005F020000}"/>
    <cellStyle name="Unprot$ 63" xfId="608" xr:uid="{00000000-0005-0000-0000-000060020000}"/>
    <cellStyle name="Unprot$ 64" xfId="609" xr:uid="{00000000-0005-0000-0000-000061020000}"/>
    <cellStyle name="Unprot$ 65" xfId="610" xr:uid="{00000000-0005-0000-0000-000062020000}"/>
    <cellStyle name="Unprot$ 66" xfId="611" xr:uid="{00000000-0005-0000-0000-000063020000}"/>
    <cellStyle name="Unprot$ 67" xfId="612" xr:uid="{00000000-0005-0000-0000-000064020000}"/>
    <cellStyle name="Unprot$ 68" xfId="613" xr:uid="{00000000-0005-0000-0000-000065020000}"/>
    <cellStyle name="Unprot$ 69" xfId="614" xr:uid="{00000000-0005-0000-0000-000066020000}"/>
    <cellStyle name="Unprot$ 7" xfId="615" xr:uid="{00000000-0005-0000-0000-000067020000}"/>
    <cellStyle name="Unprot$ 8" xfId="616" xr:uid="{00000000-0005-0000-0000-000068020000}"/>
    <cellStyle name="Unprot$ 9" xfId="617" xr:uid="{00000000-0005-0000-0000-000069020000}"/>
    <cellStyle name="Unprotect" xfId="618" xr:uid="{00000000-0005-0000-0000-00006A020000}"/>
  </cellStyles>
  <dxfs count="108">
    <dxf>
      <font>
        <b/>
        <i val="0"/>
        <color theme="0"/>
      </font>
      <fill>
        <patternFill>
          <bgColor rgb="FFFF0000"/>
        </patternFill>
      </fill>
    </dxf>
    <dxf>
      <font>
        <color theme="0"/>
      </font>
    </dxf>
    <dxf>
      <font>
        <b val="0"/>
        <i val="0"/>
        <color theme="1"/>
      </font>
      <fill>
        <patternFill>
          <bgColor theme="9" tint="0.79998168889431442"/>
        </patternFill>
      </fill>
    </dxf>
    <dxf>
      <font>
        <b val="0"/>
        <i val="0"/>
      </font>
      <fill>
        <patternFill>
          <bgColor theme="9" tint="0.79998168889431442"/>
        </patternFill>
      </fill>
    </dxf>
    <dxf>
      <font>
        <b val="0"/>
        <i val="0"/>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0"/>
      </font>
    </dxf>
    <dxf>
      <font>
        <b val="0"/>
        <i val="0"/>
        <color theme="0"/>
        <name val="Cambria"/>
        <scheme val="none"/>
      </font>
    </dxf>
    <dxf>
      <font>
        <b val="0"/>
        <i val="0"/>
        <color theme="0"/>
        <name val="Cambria"/>
        <scheme val="none"/>
      </font>
    </dxf>
    <dxf>
      <font>
        <b val="0"/>
        <i val="0"/>
        <color theme="0"/>
        <name val="Cambria"/>
        <scheme val="none"/>
      </font>
    </dxf>
    <dxf>
      <font>
        <b/>
        <i val="0"/>
        <color theme="0"/>
      </font>
      <fill>
        <patternFill>
          <bgColor rgb="FFFF0000"/>
        </patternFill>
      </fill>
    </dxf>
    <dxf>
      <font>
        <color theme="0"/>
      </font>
    </dxf>
    <dxf>
      <font>
        <color theme="0"/>
      </font>
    </dxf>
    <dxf>
      <font>
        <color theme="0"/>
      </font>
    </dxf>
    <dxf>
      <font>
        <b val="0"/>
        <i val="0"/>
        <condense val="0"/>
        <extend val="0"/>
        <color indexed="18"/>
      </font>
      <fill>
        <patternFill>
          <bgColor indexed="26"/>
        </patternFill>
      </fill>
    </dxf>
    <dxf>
      <font>
        <b val="0"/>
        <i val="0"/>
        <condense val="0"/>
        <extend val="0"/>
        <color indexed="18"/>
      </font>
      <fill>
        <patternFill>
          <bgColor indexed="26"/>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ill>
        <patternFill>
          <bgColor indexed="15"/>
        </patternFill>
      </fill>
    </dxf>
    <dxf>
      <font>
        <color theme="0"/>
      </font>
    </dxf>
    <dxf>
      <font>
        <color theme="0"/>
      </font>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b val="0"/>
        <i val="0"/>
        <condense val="0"/>
        <extend val="0"/>
        <color indexed="18"/>
      </font>
      <fill>
        <patternFill>
          <bgColor indexed="26"/>
        </patternFill>
      </fill>
    </dxf>
    <dxf>
      <font>
        <b val="0"/>
        <i val="0"/>
        <condense val="0"/>
        <extend val="0"/>
        <color indexed="18"/>
      </font>
      <fill>
        <patternFill>
          <bgColor indexed="26"/>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b val="0"/>
        <i val="0"/>
        <condense val="0"/>
        <extend val="0"/>
        <color indexed="18"/>
      </font>
      <fill>
        <patternFill>
          <bgColor indexed="26"/>
        </patternFill>
      </fill>
    </dxf>
    <dxf>
      <font>
        <b val="0"/>
        <i val="0"/>
        <condense val="0"/>
        <extend val="0"/>
        <color indexed="18"/>
      </font>
      <fill>
        <patternFill>
          <bgColor indexed="26"/>
        </patternFill>
      </fill>
    </dxf>
    <dxf>
      <font>
        <b val="0"/>
        <i val="0"/>
        <condense val="0"/>
        <extend val="0"/>
        <color indexed="18"/>
      </font>
      <fill>
        <patternFill>
          <bgColor indexed="26"/>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b val="0"/>
        <i val="0"/>
        <condense val="0"/>
        <extend val="0"/>
        <color indexed="18"/>
      </font>
      <fill>
        <patternFill>
          <bgColor indexed="26"/>
        </patternFill>
      </fill>
    </dxf>
    <dxf>
      <font>
        <b val="0"/>
        <i val="0"/>
        <condense val="0"/>
        <extend val="0"/>
        <color indexed="18"/>
      </font>
      <fill>
        <patternFill>
          <bgColor indexed="26"/>
        </patternFill>
      </fill>
    </dxf>
    <dxf>
      <font>
        <color theme="0"/>
      </font>
    </dxf>
    <dxf>
      <font>
        <color theme="0"/>
      </font>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ill>
        <patternFill>
          <bgColor indexed="15"/>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b val="0"/>
        <i val="0"/>
        <condense val="0"/>
        <extend val="0"/>
        <color indexed="18"/>
      </font>
      <fill>
        <patternFill>
          <bgColor indexed="26"/>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b val="0"/>
        <i val="0"/>
        <condense val="0"/>
        <extend val="0"/>
        <color indexed="18"/>
      </font>
      <fill>
        <patternFill>
          <bgColor indexed="26"/>
        </patternFill>
      </fill>
    </dxf>
    <dxf>
      <font>
        <b val="0"/>
        <i val="0"/>
        <condense val="0"/>
        <extend val="0"/>
        <color indexed="18"/>
      </font>
      <fill>
        <patternFill>
          <bgColor indexed="26"/>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3004307915256"/>
          <c:y val="0.21374027642315102"/>
          <c:w val="0.84917746293809004"/>
          <c:h val="0.56518178430113153"/>
        </c:manualLayout>
      </c:layout>
      <c:lineChart>
        <c:grouping val="standard"/>
        <c:varyColors val="0"/>
        <c:ser>
          <c:idx val="3"/>
          <c:order val="0"/>
          <c:tx>
            <c:v>Oferta</c:v>
          </c:tx>
          <c:spPr>
            <a:ln w="19050">
              <a:solidFill>
                <a:srgbClr val="333399"/>
              </a:solidFill>
              <a:prstDash val="solid"/>
            </a:ln>
          </c:spPr>
          <c:marker>
            <c:spPr>
              <a:solidFill>
                <a:schemeClr val="accent1">
                  <a:lumMod val="75000"/>
                </a:schemeClr>
              </a:solidFill>
              <a:ln w="19050"/>
            </c:spPr>
          </c:marke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Data!$D$9:$AA$9</c:f>
              <c:numCache>
                <c:formatCode>#,##0.0</c:formatCode>
                <c:ptCount val="24"/>
                <c:pt idx="0">
                  <c:v>2177.19</c:v>
                </c:pt>
                <c:pt idx="1">
                  <c:v>2104.7300000000005</c:v>
                </c:pt>
                <c:pt idx="2">
                  <c:v>2012.39</c:v>
                </c:pt>
                <c:pt idx="3">
                  <c:v>1875.2600000000002</c:v>
                </c:pt>
                <c:pt idx="4">
                  <c:v>1810.1800000000003</c:v>
                </c:pt>
                <c:pt idx="5">
                  <c:v>1788.3700000000001</c:v>
                </c:pt>
                <c:pt idx="6">
                  <c:v>1877.4300000000003</c:v>
                </c:pt>
                <c:pt idx="7">
                  <c:v>1979.2199999999996</c:v>
                </c:pt>
                <c:pt idx="8">
                  <c:v>2087.5</c:v>
                </c:pt>
                <c:pt idx="9">
                  <c:v>2127.6899999999996</c:v>
                </c:pt>
                <c:pt idx="10">
                  <c:v>2110.8200000000002</c:v>
                </c:pt>
                <c:pt idx="11">
                  <c:v>2089.94</c:v>
                </c:pt>
                <c:pt idx="12">
                  <c:v>2045.3200000000002</c:v>
                </c:pt>
                <c:pt idx="13">
                  <c:v>2029.1400000000003</c:v>
                </c:pt>
                <c:pt idx="14">
                  <c:v>2121.73</c:v>
                </c:pt>
                <c:pt idx="15">
                  <c:v>2224.94</c:v>
                </c:pt>
                <c:pt idx="16">
                  <c:v>2254.4499999999994</c:v>
                </c:pt>
                <c:pt idx="17">
                  <c:v>2257.6899999999996</c:v>
                </c:pt>
                <c:pt idx="18">
                  <c:v>2285.84</c:v>
                </c:pt>
                <c:pt idx="19">
                  <c:v>2313.12</c:v>
                </c:pt>
                <c:pt idx="20">
                  <c:v>2260.5400000000004</c:v>
                </c:pt>
                <c:pt idx="21">
                  <c:v>2244.4899999999998</c:v>
                </c:pt>
                <c:pt idx="22">
                  <c:v>2310.2000000000003</c:v>
                </c:pt>
                <c:pt idx="23">
                  <c:v>2194.65</c:v>
                </c:pt>
              </c:numCache>
            </c:numRef>
          </c:val>
          <c:smooth val="0"/>
          <c:extLst>
            <c:ext xmlns:c16="http://schemas.microsoft.com/office/drawing/2014/chart" uri="{C3380CC4-5D6E-409C-BE32-E72D297353CC}">
              <c16:uniqueId val="{00000000-9C0E-4EDC-8E99-E0A5A338FE55}"/>
            </c:ext>
          </c:extLst>
        </c:ser>
        <c:ser>
          <c:idx val="5"/>
          <c:order val="2"/>
          <c:tx>
            <c:v>No Servida</c:v>
          </c:tx>
          <c:spPr>
            <a:ln w="12700">
              <a:solidFill>
                <a:srgbClr val="000080"/>
              </a:solidFill>
              <a:prstDash val="solid"/>
            </a:ln>
          </c:spP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Data!$D$11:$AA$11</c:f>
              <c:numCache>
                <c:formatCode>#,##0.0</c:formatCode>
                <c:ptCount val="24"/>
                <c:pt idx="0">
                  <c:v>27.154999999999998</c:v>
                </c:pt>
                <c:pt idx="1">
                  <c:v>49.317</c:v>
                </c:pt>
                <c:pt idx="2">
                  <c:v>98.716999999999999</c:v>
                </c:pt>
                <c:pt idx="3">
                  <c:v>119.95099999999999</c:v>
                </c:pt>
                <c:pt idx="4">
                  <c:v>155.48399999999998</c:v>
                </c:pt>
                <c:pt idx="5">
                  <c:v>191.351</c:v>
                </c:pt>
                <c:pt idx="6">
                  <c:v>219.22900000000001</c:v>
                </c:pt>
                <c:pt idx="7">
                  <c:v>176.49599999999998</c:v>
                </c:pt>
                <c:pt idx="8">
                  <c:v>204.88200000000001</c:v>
                </c:pt>
                <c:pt idx="9">
                  <c:v>244.71899999999999</c:v>
                </c:pt>
                <c:pt idx="10">
                  <c:v>342.87399999999997</c:v>
                </c:pt>
                <c:pt idx="11">
                  <c:v>348.49799999999999</c:v>
                </c:pt>
                <c:pt idx="12">
                  <c:v>365.26600000000002</c:v>
                </c:pt>
                <c:pt idx="13">
                  <c:v>394.214</c:v>
                </c:pt>
                <c:pt idx="14">
                  <c:v>342.31400000000002</c:v>
                </c:pt>
                <c:pt idx="15">
                  <c:v>330.26499999999999</c:v>
                </c:pt>
                <c:pt idx="16">
                  <c:v>262.87700000000001</c:v>
                </c:pt>
                <c:pt idx="17">
                  <c:v>175.51400000000001</c:v>
                </c:pt>
                <c:pt idx="18">
                  <c:v>203.35300000000001</c:v>
                </c:pt>
                <c:pt idx="19">
                  <c:v>336.12900000000002</c:v>
                </c:pt>
                <c:pt idx="20">
                  <c:v>323.899</c:v>
                </c:pt>
                <c:pt idx="21">
                  <c:v>267.04300000000001</c:v>
                </c:pt>
                <c:pt idx="22">
                  <c:v>224.08199999999999</c:v>
                </c:pt>
                <c:pt idx="23">
                  <c:v>77.25</c:v>
                </c:pt>
              </c:numCache>
            </c:numRef>
          </c:val>
          <c:smooth val="0"/>
          <c:extLst>
            <c:ext xmlns:c16="http://schemas.microsoft.com/office/drawing/2014/chart" uri="{C3380CC4-5D6E-409C-BE32-E72D297353CC}">
              <c16:uniqueId val="{00000001-9C0E-4EDC-8E99-E0A5A338FE55}"/>
            </c:ext>
          </c:extLst>
        </c:ser>
        <c:ser>
          <c:idx val="2"/>
          <c:order val="4"/>
          <c:tx>
            <c:v>Demanda</c:v>
          </c:tx>
          <c:spPr>
            <a:ln w="19050">
              <a:solidFill>
                <a:sysClr val="windowText" lastClr="000000"/>
              </a:solidFill>
              <a:prstDash val="solid"/>
            </a:ln>
          </c:spPr>
          <c:marker>
            <c:symbol val="triangle"/>
            <c:size val="5"/>
            <c:spPr>
              <a:solidFill>
                <a:schemeClr val="tx1"/>
              </a:solidFill>
              <a:ln w="19050">
                <a:solidFill>
                  <a:sysClr val="windowText" lastClr="000000"/>
                </a:solidFill>
                <a:prstDash val="solid"/>
              </a:ln>
            </c:spPr>
          </c:marke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Data!$D$10:$AA$10</c:f>
              <c:numCache>
                <c:formatCode>#,##0.0</c:formatCode>
                <c:ptCount val="24"/>
                <c:pt idx="0">
                  <c:v>2204.3450000000003</c:v>
                </c:pt>
                <c:pt idx="1">
                  <c:v>2154.0470000000005</c:v>
                </c:pt>
                <c:pt idx="2">
                  <c:v>2111.107</c:v>
                </c:pt>
                <c:pt idx="3">
                  <c:v>1995.2110000000002</c:v>
                </c:pt>
                <c:pt idx="4">
                  <c:v>1965.6640000000002</c:v>
                </c:pt>
                <c:pt idx="5">
                  <c:v>1979.721</c:v>
                </c:pt>
                <c:pt idx="6">
                  <c:v>2096.6590000000001</c:v>
                </c:pt>
                <c:pt idx="7">
                  <c:v>2155.7159999999994</c:v>
                </c:pt>
                <c:pt idx="8">
                  <c:v>2292.3820000000001</c:v>
                </c:pt>
                <c:pt idx="9">
                  <c:v>2372.4089999999997</c:v>
                </c:pt>
                <c:pt idx="10">
                  <c:v>2453.694</c:v>
                </c:pt>
                <c:pt idx="11">
                  <c:v>2438.4380000000001</c:v>
                </c:pt>
                <c:pt idx="12">
                  <c:v>2410.5860000000002</c:v>
                </c:pt>
                <c:pt idx="13">
                  <c:v>2423.3540000000003</c:v>
                </c:pt>
                <c:pt idx="14">
                  <c:v>2464.0439999999999</c:v>
                </c:pt>
                <c:pt idx="15">
                  <c:v>2555.2049999999999</c:v>
                </c:pt>
                <c:pt idx="16">
                  <c:v>2517.3269999999993</c:v>
                </c:pt>
                <c:pt idx="17">
                  <c:v>2433.2039999999997</c:v>
                </c:pt>
                <c:pt idx="18">
                  <c:v>2489.1930000000002</c:v>
                </c:pt>
                <c:pt idx="19">
                  <c:v>2649.2489999999998</c:v>
                </c:pt>
                <c:pt idx="20">
                  <c:v>2584.4390000000003</c:v>
                </c:pt>
                <c:pt idx="21">
                  <c:v>2511.5329999999999</c:v>
                </c:pt>
                <c:pt idx="22">
                  <c:v>2534.2820000000002</c:v>
                </c:pt>
                <c:pt idx="23">
                  <c:v>2271.9</c:v>
                </c:pt>
              </c:numCache>
            </c:numRef>
          </c:val>
          <c:smooth val="0"/>
          <c:extLst>
            <c:ext xmlns:c16="http://schemas.microsoft.com/office/drawing/2014/chart" uri="{C3380CC4-5D6E-409C-BE32-E72D297353CC}">
              <c16:uniqueId val="{00000002-9C0E-4EDC-8E99-E0A5A338FE55}"/>
            </c:ext>
          </c:extLst>
        </c:ser>
        <c:ser>
          <c:idx val="0"/>
          <c:order val="5"/>
          <c:tx>
            <c:v>No Servida</c:v>
          </c:tx>
          <c:spPr>
            <a:ln w="12700">
              <a:solidFill>
                <a:srgbClr val="000080"/>
              </a:solidFill>
              <a:prstDash val="solid"/>
            </a:ln>
          </c:spPr>
          <c:marker>
            <c:symbol val="diamond"/>
            <c:size val="5"/>
            <c:spPr>
              <a:solidFill>
                <a:srgbClr val="000080"/>
              </a:solidFill>
              <a:ln>
                <a:solidFill>
                  <a:srgbClr val="000080"/>
                </a:solidFill>
                <a:prstDash val="solid"/>
              </a:ln>
            </c:spPr>
          </c:marke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Data!$D$11:$AA$11</c:f>
              <c:numCache>
                <c:formatCode>#,##0.0</c:formatCode>
                <c:ptCount val="24"/>
                <c:pt idx="0">
                  <c:v>27.154999999999998</c:v>
                </c:pt>
                <c:pt idx="1">
                  <c:v>49.317</c:v>
                </c:pt>
                <c:pt idx="2">
                  <c:v>98.716999999999999</c:v>
                </c:pt>
                <c:pt idx="3">
                  <c:v>119.95099999999999</c:v>
                </c:pt>
                <c:pt idx="4">
                  <c:v>155.48399999999998</c:v>
                </c:pt>
                <c:pt idx="5">
                  <c:v>191.351</c:v>
                </c:pt>
                <c:pt idx="6">
                  <c:v>219.22900000000001</c:v>
                </c:pt>
                <c:pt idx="7">
                  <c:v>176.49599999999998</c:v>
                </c:pt>
                <c:pt idx="8">
                  <c:v>204.88200000000001</c:v>
                </c:pt>
                <c:pt idx="9">
                  <c:v>244.71899999999999</c:v>
                </c:pt>
                <c:pt idx="10">
                  <c:v>342.87399999999997</c:v>
                </c:pt>
                <c:pt idx="11">
                  <c:v>348.49799999999999</c:v>
                </c:pt>
                <c:pt idx="12">
                  <c:v>365.26600000000002</c:v>
                </c:pt>
                <c:pt idx="13">
                  <c:v>394.214</c:v>
                </c:pt>
                <c:pt idx="14">
                  <c:v>342.31400000000002</c:v>
                </c:pt>
                <c:pt idx="15">
                  <c:v>330.26499999999999</c:v>
                </c:pt>
                <c:pt idx="16">
                  <c:v>262.87700000000001</c:v>
                </c:pt>
                <c:pt idx="17">
                  <c:v>175.51400000000001</c:v>
                </c:pt>
                <c:pt idx="18">
                  <c:v>203.35300000000001</c:v>
                </c:pt>
                <c:pt idx="19">
                  <c:v>336.12900000000002</c:v>
                </c:pt>
                <c:pt idx="20">
                  <c:v>323.899</c:v>
                </c:pt>
                <c:pt idx="21">
                  <c:v>267.04300000000001</c:v>
                </c:pt>
                <c:pt idx="22">
                  <c:v>224.08199999999999</c:v>
                </c:pt>
                <c:pt idx="23">
                  <c:v>77.25</c:v>
                </c:pt>
              </c:numCache>
            </c:numRef>
          </c:val>
          <c:smooth val="0"/>
          <c:extLst>
            <c:ext xmlns:c16="http://schemas.microsoft.com/office/drawing/2014/chart" uri="{C3380CC4-5D6E-409C-BE32-E72D297353CC}">
              <c16:uniqueId val="{00000003-9C0E-4EDC-8E99-E0A5A338FE55}"/>
            </c:ext>
          </c:extLst>
        </c:ser>
        <c:dLbls>
          <c:showLegendKey val="0"/>
          <c:showVal val="0"/>
          <c:showCatName val="0"/>
          <c:showSerName val="0"/>
          <c:showPercent val="0"/>
          <c:showBubbleSize val="0"/>
        </c:dLbls>
        <c:marker val="1"/>
        <c:smooth val="0"/>
        <c:axId val="356615112"/>
        <c:axId val="839924464"/>
        <c:extLst>
          <c:ext xmlns:c15="http://schemas.microsoft.com/office/drawing/2012/chart" uri="{02D57815-91ED-43cb-92C2-25804820EDAC}">
            <c15:filteredLineSeries>
              <c15:ser>
                <c:idx val="4"/>
                <c:order val="1"/>
                <c:tx>
                  <c:v>Demanda</c:v>
                </c:tx>
                <c:spPr>
                  <a:ln w="12700">
                    <a:solidFill>
                      <a:srgbClr val="FF6600"/>
                    </a:solidFill>
                    <a:prstDash val="solid"/>
                  </a:ln>
                </c:spPr>
                <c:cat>
                  <c:numRef>
                    <c:extLst>
                      <c:ext uri="{02D57815-91ED-43cb-92C2-25804820EDAC}">
                        <c15:formulaRef>
                          <c15:sqref>Data!$D$8:$AA$8</c15:sqref>
                        </c15:formulaRef>
                      </c:ext>
                    </c:extLst>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extLst>
                      <c:ext uri="{02D57815-91ED-43cb-92C2-25804820EDAC}">
                        <c15:formulaRef>
                          <c15:sqref>Data!$D$10:$AA$10</c15:sqref>
                        </c15:formulaRef>
                      </c:ext>
                    </c:extLst>
                    <c:numCache>
                      <c:formatCode>#,##0.0</c:formatCode>
                      <c:ptCount val="24"/>
                      <c:pt idx="0">
                        <c:v>2204.3450000000003</c:v>
                      </c:pt>
                      <c:pt idx="1">
                        <c:v>2154.0470000000005</c:v>
                      </c:pt>
                      <c:pt idx="2">
                        <c:v>2111.107</c:v>
                      </c:pt>
                      <c:pt idx="3">
                        <c:v>1995.2110000000002</c:v>
                      </c:pt>
                      <c:pt idx="4">
                        <c:v>1965.6640000000002</c:v>
                      </c:pt>
                      <c:pt idx="5">
                        <c:v>1979.721</c:v>
                      </c:pt>
                      <c:pt idx="6">
                        <c:v>2096.6590000000001</c:v>
                      </c:pt>
                      <c:pt idx="7">
                        <c:v>2155.7159999999994</c:v>
                      </c:pt>
                      <c:pt idx="8">
                        <c:v>2292.3820000000001</c:v>
                      </c:pt>
                      <c:pt idx="9">
                        <c:v>2372.4089999999997</c:v>
                      </c:pt>
                      <c:pt idx="10">
                        <c:v>2453.694</c:v>
                      </c:pt>
                      <c:pt idx="11">
                        <c:v>2438.4380000000001</c:v>
                      </c:pt>
                      <c:pt idx="12">
                        <c:v>2410.5860000000002</c:v>
                      </c:pt>
                      <c:pt idx="13">
                        <c:v>2423.3540000000003</c:v>
                      </c:pt>
                      <c:pt idx="14">
                        <c:v>2464.0439999999999</c:v>
                      </c:pt>
                      <c:pt idx="15">
                        <c:v>2555.2049999999999</c:v>
                      </c:pt>
                      <c:pt idx="16">
                        <c:v>2517.3269999999993</c:v>
                      </c:pt>
                      <c:pt idx="17">
                        <c:v>2433.2039999999997</c:v>
                      </c:pt>
                      <c:pt idx="18">
                        <c:v>2489.1930000000002</c:v>
                      </c:pt>
                      <c:pt idx="19">
                        <c:v>2649.2489999999998</c:v>
                      </c:pt>
                      <c:pt idx="20">
                        <c:v>2584.4390000000003</c:v>
                      </c:pt>
                      <c:pt idx="21">
                        <c:v>2511.5329999999999</c:v>
                      </c:pt>
                      <c:pt idx="22">
                        <c:v>2534.2820000000002</c:v>
                      </c:pt>
                      <c:pt idx="23">
                        <c:v>2271.9</c:v>
                      </c:pt>
                    </c:numCache>
                  </c:numRef>
                </c:val>
                <c:smooth val="0"/>
                <c:extLst>
                  <c:ext xmlns:c16="http://schemas.microsoft.com/office/drawing/2014/chart" uri="{C3380CC4-5D6E-409C-BE32-E72D297353CC}">
                    <c16:uniqueId val="{00000004-9C0E-4EDC-8E99-E0A5A338FE55}"/>
                  </c:ext>
                </c:extLst>
              </c15:ser>
            </c15:filteredLineSeries>
            <c15:filteredLineSeries>
              <c15:ser>
                <c:idx val="1"/>
                <c:order val="3"/>
                <c:tx>
                  <c:v>Oferta</c:v>
                </c:tx>
                <c:spPr>
                  <a:ln w="12700">
                    <a:solidFill>
                      <a:srgbClr val="333399"/>
                    </a:solidFill>
                    <a:prstDash val="solid"/>
                  </a:ln>
                </c:spPr>
                <c:marker>
                  <c:symbol val="square"/>
                  <c:size val="5"/>
                  <c:spPr>
                    <a:solidFill>
                      <a:srgbClr val="333399"/>
                    </a:solidFill>
                    <a:ln>
                      <a:solidFill>
                        <a:srgbClr val="333399"/>
                      </a:solidFill>
                      <a:prstDash val="solid"/>
                    </a:ln>
                  </c:spPr>
                </c:marker>
                <c:cat>
                  <c:numRef>
                    <c:extLst xmlns:c15="http://schemas.microsoft.com/office/drawing/2012/chart">
                      <c:ext xmlns:c15="http://schemas.microsoft.com/office/drawing/2012/chart" uri="{02D57815-91ED-43cb-92C2-25804820EDAC}">
                        <c15:formulaRef>
                          <c15:sqref>Data!$D$8:$AA$8</c15:sqref>
                        </c15:formulaRef>
                      </c:ext>
                    </c:extLst>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extLst xmlns:c15="http://schemas.microsoft.com/office/drawing/2012/chart">
                      <c:ext xmlns:c15="http://schemas.microsoft.com/office/drawing/2012/chart" uri="{02D57815-91ED-43cb-92C2-25804820EDAC}">
                        <c15:formulaRef>
                          <c15:sqref>Data!$D$9:$AA$9</c15:sqref>
                        </c15:formulaRef>
                      </c:ext>
                    </c:extLst>
                    <c:numCache>
                      <c:formatCode>#,##0.0</c:formatCode>
                      <c:ptCount val="24"/>
                      <c:pt idx="0">
                        <c:v>2177.19</c:v>
                      </c:pt>
                      <c:pt idx="1">
                        <c:v>2104.7300000000005</c:v>
                      </c:pt>
                      <c:pt idx="2">
                        <c:v>2012.39</c:v>
                      </c:pt>
                      <c:pt idx="3">
                        <c:v>1875.2600000000002</c:v>
                      </c:pt>
                      <c:pt idx="4">
                        <c:v>1810.1800000000003</c:v>
                      </c:pt>
                      <c:pt idx="5">
                        <c:v>1788.3700000000001</c:v>
                      </c:pt>
                      <c:pt idx="6">
                        <c:v>1877.4300000000003</c:v>
                      </c:pt>
                      <c:pt idx="7">
                        <c:v>1979.2199999999996</c:v>
                      </c:pt>
                      <c:pt idx="8">
                        <c:v>2087.5</c:v>
                      </c:pt>
                      <c:pt idx="9">
                        <c:v>2127.6899999999996</c:v>
                      </c:pt>
                      <c:pt idx="10">
                        <c:v>2110.8200000000002</c:v>
                      </c:pt>
                      <c:pt idx="11">
                        <c:v>2089.94</c:v>
                      </c:pt>
                      <c:pt idx="12">
                        <c:v>2045.3200000000002</c:v>
                      </c:pt>
                      <c:pt idx="13">
                        <c:v>2029.1400000000003</c:v>
                      </c:pt>
                      <c:pt idx="14">
                        <c:v>2121.73</c:v>
                      </c:pt>
                      <c:pt idx="15">
                        <c:v>2224.94</c:v>
                      </c:pt>
                      <c:pt idx="16">
                        <c:v>2254.4499999999994</c:v>
                      </c:pt>
                      <c:pt idx="17">
                        <c:v>2257.6899999999996</c:v>
                      </c:pt>
                      <c:pt idx="18">
                        <c:v>2285.84</c:v>
                      </c:pt>
                      <c:pt idx="19">
                        <c:v>2313.12</c:v>
                      </c:pt>
                      <c:pt idx="20">
                        <c:v>2260.5400000000004</c:v>
                      </c:pt>
                      <c:pt idx="21">
                        <c:v>2244.4899999999998</c:v>
                      </c:pt>
                      <c:pt idx="22">
                        <c:v>2310.2000000000003</c:v>
                      </c:pt>
                      <c:pt idx="23">
                        <c:v>2194.65</c:v>
                      </c:pt>
                    </c:numCache>
                  </c:numRef>
                </c:val>
                <c:smooth val="0"/>
                <c:extLst xmlns:c15="http://schemas.microsoft.com/office/drawing/2012/chart">
                  <c:ext xmlns:c16="http://schemas.microsoft.com/office/drawing/2014/chart" uri="{C3380CC4-5D6E-409C-BE32-E72D297353CC}">
                    <c16:uniqueId val="{00000005-9C0E-4EDC-8E99-E0A5A338FE55}"/>
                  </c:ext>
                </c:extLst>
              </c15:ser>
            </c15:filteredLineSeries>
          </c:ext>
        </c:extLst>
      </c:lineChart>
      <c:catAx>
        <c:axId val="356615112"/>
        <c:scaling>
          <c:orientation val="minMax"/>
        </c:scaling>
        <c:delete val="0"/>
        <c:axPos val="b"/>
        <c:title>
          <c:tx>
            <c:rich>
              <a:bodyPr/>
              <a:lstStyle/>
              <a:p>
                <a:pPr>
                  <a:defRPr lang="es-ES" sz="1200" b="1" i="0" u="none" strike="noStrike" baseline="0">
                    <a:solidFill>
                      <a:srgbClr val="000000"/>
                    </a:solidFill>
                    <a:latin typeface="Arial"/>
                    <a:ea typeface="Arial"/>
                    <a:cs typeface="Arial"/>
                  </a:defRPr>
                </a:pPr>
                <a:r>
                  <a:rPr lang="es-ES" sz="1200"/>
                  <a:t>Horas</a:t>
                </a:r>
              </a:p>
            </c:rich>
          </c:tx>
          <c:layout>
            <c:manualLayout>
              <c:xMode val="edge"/>
              <c:yMode val="edge"/>
              <c:x val="0.47424293683621449"/>
              <c:y val="0.830713260540317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lang="es-ES" sz="950" b="0" i="0" u="none" strike="noStrike" baseline="0">
                <a:solidFill>
                  <a:srgbClr val="000000"/>
                </a:solidFill>
                <a:latin typeface="Arial"/>
                <a:ea typeface="Arial"/>
                <a:cs typeface="Arial"/>
              </a:defRPr>
            </a:pPr>
            <a:endParaRPr lang="es-ES"/>
          </a:p>
        </c:txPr>
        <c:crossAx val="839924464"/>
        <c:crosses val="autoZero"/>
        <c:auto val="1"/>
        <c:lblAlgn val="ctr"/>
        <c:lblOffset val="100"/>
        <c:noMultiLvlLbl val="0"/>
      </c:catAx>
      <c:valAx>
        <c:axId val="839924464"/>
        <c:scaling>
          <c:orientation val="minMax"/>
          <c:max val="2900"/>
        </c:scaling>
        <c:delete val="0"/>
        <c:axPos val="l"/>
        <c:majorGridlines>
          <c:spPr>
            <a:ln w="3175">
              <a:solidFill>
                <a:srgbClr val="000000"/>
              </a:solidFill>
              <a:prstDash val="solid"/>
            </a:ln>
          </c:spPr>
        </c:majorGridlines>
        <c:minorGridlines/>
        <c:title>
          <c:tx>
            <c:rich>
              <a:bodyPr/>
              <a:lstStyle/>
              <a:p>
                <a:pPr>
                  <a:defRPr lang="es-ES" sz="1200" b="1" i="0" u="none" strike="noStrike" baseline="0">
                    <a:solidFill>
                      <a:srgbClr val="000000"/>
                    </a:solidFill>
                    <a:latin typeface="Arial"/>
                    <a:ea typeface="Arial"/>
                    <a:cs typeface="Arial"/>
                  </a:defRPr>
                </a:pPr>
                <a:r>
                  <a:rPr lang="es-ES" sz="1200"/>
                  <a:t>Mw</a:t>
                </a:r>
              </a:p>
            </c:rich>
          </c:tx>
          <c:layout>
            <c:manualLayout>
              <c:xMode val="edge"/>
              <c:yMode val="edge"/>
              <c:x val="1.1202428680759819E-2"/>
              <c:y val="0.3809421858521461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lang="es-ES" sz="950" b="0" i="0" u="none" strike="noStrike" baseline="0">
                <a:solidFill>
                  <a:srgbClr val="000000"/>
                </a:solidFill>
                <a:latin typeface="Arial"/>
                <a:ea typeface="Arial"/>
                <a:cs typeface="Arial"/>
              </a:defRPr>
            </a:pPr>
            <a:endParaRPr lang="es-ES"/>
          </a:p>
        </c:txPr>
        <c:crossAx val="356615112"/>
        <c:crosses val="autoZero"/>
        <c:crossBetween val="between"/>
        <c:majorUnit val="250"/>
      </c:valAx>
      <c:spPr>
        <a:solidFill>
          <a:srgbClr val="C0C0C0"/>
        </a:solidFill>
        <a:ln w="12700">
          <a:solidFill>
            <a:srgbClr val="808080"/>
          </a:solidFill>
          <a:prstDash val="solid"/>
        </a:ln>
      </c:spPr>
    </c:plotArea>
    <c:legend>
      <c:legendPos val="r"/>
      <c:legendEntry>
        <c:idx val="1"/>
        <c:delete val="1"/>
      </c:legendEntry>
      <c:layout>
        <c:manualLayout>
          <c:xMode val="edge"/>
          <c:yMode val="edge"/>
          <c:x val="0.80411621973826697"/>
          <c:y val="0.8602073683526561"/>
          <c:w val="0.12992569016015498"/>
          <c:h val="0.13490948893852264"/>
        </c:manualLayout>
      </c:layout>
      <c:overlay val="0"/>
      <c:spPr>
        <a:noFill/>
        <a:ln w="3175">
          <a:solidFill>
            <a:srgbClr val="000000"/>
          </a:solidFill>
          <a:prstDash val="solid"/>
        </a:ln>
      </c:spPr>
      <c:txPr>
        <a:bodyPr/>
        <a:lstStyle/>
        <a:p>
          <a:pPr>
            <a:defRPr lang="es-ES" sz="800" b="0" i="0" u="none" strike="noStrike" baseline="0">
              <a:solidFill>
                <a:srgbClr val="000000"/>
              </a:solidFill>
              <a:latin typeface="Arial"/>
              <a:ea typeface="Arial"/>
              <a:cs typeface="Arial"/>
            </a:defRPr>
          </a:pPr>
          <a:endParaRPr lang="es-ES"/>
        </a:p>
      </c:txPr>
    </c:legend>
    <c:plotVisOnly val="1"/>
    <c:dispBlanksAs val="gap"/>
    <c:showDLblsOverMax val="0"/>
  </c:chart>
  <c:spPr>
    <a:noFill/>
    <a:ln w="3175">
      <a:noFill/>
      <a:prstDash val="solid"/>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autoTitleDeleted val="1"/>
    <c:plotArea>
      <c:layout>
        <c:manualLayout>
          <c:layoutTarget val="inner"/>
          <c:xMode val="edge"/>
          <c:yMode val="edge"/>
          <c:x val="0.15225530095254947"/>
          <c:y val="0.17111531944582872"/>
          <c:w val="0.80881698074257569"/>
          <c:h val="0.53057082948430334"/>
        </c:manualLayout>
      </c:layout>
      <c:lineChart>
        <c:grouping val="standard"/>
        <c:varyColors val="0"/>
        <c:ser>
          <c:idx val="1"/>
          <c:order val="0"/>
          <c:tx>
            <c:v>Oferta</c:v>
          </c:tx>
          <c:marker>
            <c:symbol val="square"/>
            <c:size val="5"/>
            <c:spPr>
              <a:solidFill>
                <a:srgbClr val="333399"/>
              </a:solidFill>
              <a:ln>
                <a:solidFill>
                  <a:srgbClr val="333399"/>
                </a:solidFill>
                <a:prstDash val="solid"/>
              </a:ln>
            </c:spPr>
          </c:marke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Data!$D$9:$AA$9</c:f>
              <c:numCache>
                <c:formatCode>#,##0.0</c:formatCode>
                <c:ptCount val="24"/>
                <c:pt idx="0">
                  <c:v>2177.19</c:v>
                </c:pt>
                <c:pt idx="1">
                  <c:v>2104.7300000000005</c:v>
                </c:pt>
                <c:pt idx="2">
                  <c:v>2012.39</c:v>
                </c:pt>
                <c:pt idx="3">
                  <c:v>1875.2600000000002</c:v>
                </c:pt>
                <c:pt idx="4">
                  <c:v>1810.1800000000003</c:v>
                </c:pt>
                <c:pt idx="5">
                  <c:v>1788.3700000000001</c:v>
                </c:pt>
                <c:pt idx="6">
                  <c:v>1877.4300000000003</c:v>
                </c:pt>
                <c:pt idx="7">
                  <c:v>1979.2199999999996</c:v>
                </c:pt>
                <c:pt idx="8">
                  <c:v>2087.5</c:v>
                </c:pt>
                <c:pt idx="9">
                  <c:v>2127.6899999999996</c:v>
                </c:pt>
                <c:pt idx="10">
                  <c:v>2110.8200000000002</c:v>
                </c:pt>
                <c:pt idx="11">
                  <c:v>2089.94</c:v>
                </c:pt>
                <c:pt idx="12">
                  <c:v>2045.3200000000002</c:v>
                </c:pt>
                <c:pt idx="13">
                  <c:v>2029.1400000000003</c:v>
                </c:pt>
                <c:pt idx="14">
                  <c:v>2121.73</c:v>
                </c:pt>
                <c:pt idx="15">
                  <c:v>2224.94</c:v>
                </c:pt>
                <c:pt idx="16">
                  <c:v>2254.4499999999994</c:v>
                </c:pt>
                <c:pt idx="17">
                  <c:v>2257.6899999999996</c:v>
                </c:pt>
                <c:pt idx="18">
                  <c:v>2285.84</c:v>
                </c:pt>
                <c:pt idx="19">
                  <c:v>2313.12</c:v>
                </c:pt>
                <c:pt idx="20">
                  <c:v>2260.5400000000004</c:v>
                </c:pt>
                <c:pt idx="21">
                  <c:v>2244.4899999999998</c:v>
                </c:pt>
                <c:pt idx="22">
                  <c:v>2310.2000000000003</c:v>
                </c:pt>
                <c:pt idx="23">
                  <c:v>2194.65</c:v>
                </c:pt>
              </c:numCache>
            </c:numRef>
          </c:val>
          <c:smooth val="0"/>
          <c:extLst>
            <c:ext xmlns:c16="http://schemas.microsoft.com/office/drawing/2014/chart" uri="{C3380CC4-5D6E-409C-BE32-E72D297353CC}">
              <c16:uniqueId val="{00000000-3656-4B21-917D-96E2ED3C7E5E}"/>
            </c:ext>
          </c:extLst>
        </c:ser>
        <c:ser>
          <c:idx val="2"/>
          <c:order val="1"/>
          <c:tx>
            <c:v>Demanda</c:v>
          </c:tx>
          <c:spPr>
            <a:ln w="12700">
              <a:solidFill>
                <a:srgbClr val="FF6600"/>
              </a:solidFill>
              <a:prstDash val="solid"/>
            </a:ln>
          </c:spPr>
          <c:marker>
            <c:symbol val="triangle"/>
            <c:size val="5"/>
            <c:spPr>
              <a:solidFill>
                <a:srgbClr val="FFFF00"/>
              </a:solidFill>
              <a:ln>
                <a:solidFill>
                  <a:srgbClr val="FF6600"/>
                </a:solidFill>
                <a:prstDash val="solid"/>
              </a:ln>
            </c:spPr>
          </c:marke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Data!$D$10:$AA$10</c:f>
              <c:numCache>
                <c:formatCode>#,##0.0</c:formatCode>
                <c:ptCount val="24"/>
                <c:pt idx="0">
                  <c:v>2204.3450000000003</c:v>
                </c:pt>
                <c:pt idx="1">
                  <c:v>2154.0470000000005</c:v>
                </c:pt>
                <c:pt idx="2">
                  <c:v>2111.107</c:v>
                </c:pt>
                <c:pt idx="3">
                  <c:v>1995.2110000000002</c:v>
                </c:pt>
                <c:pt idx="4">
                  <c:v>1965.6640000000002</c:v>
                </c:pt>
                <c:pt idx="5">
                  <c:v>1979.721</c:v>
                </c:pt>
                <c:pt idx="6">
                  <c:v>2096.6590000000001</c:v>
                </c:pt>
                <c:pt idx="7">
                  <c:v>2155.7159999999994</c:v>
                </c:pt>
                <c:pt idx="8">
                  <c:v>2292.3820000000001</c:v>
                </c:pt>
                <c:pt idx="9">
                  <c:v>2372.4089999999997</c:v>
                </c:pt>
                <c:pt idx="10">
                  <c:v>2453.694</c:v>
                </c:pt>
                <c:pt idx="11">
                  <c:v>2438.4380000000001</c:v>
                </c:pt>
                <c:pt idx="12">
                  <c:v>2410.5860000000002</c:v>
                </c:pt>
                <c:pt idx="13">
                  <c:v>2423.3540000000003</c:v>
                </c:pt>
                <c:pt idx="14">
                  <c:v>2464.0439999999999</c:v>
                </c:pt>
                <c:pt idx="15">
                  <c:v>2555.2049999999999</c:v>
                </c:pt>
                <c:pt idx="16">
                  <c:v>2517.3269999999993</c:v>
                </c:pt>
                <c:pt idx="17">
                  <c:v>2433.2039999999997</c:v>
                </c:pt>
                <c:pt idx="18">
                  <c:v>2489.1930000000002</c:v>
                </c:pt>
                <c:pt idx="19">
                  <c:v>2649.2489999999998</c:v>
                </c:pt>
                <c:pt idx="20">
                  <c:v>2584.4390000000003</c:v>
                </c:pt>
                <c:pt idx="21">
                  <c:v>2511.5329999999999</c:v>
                </c:pt>
                <c:pt idx="22">
                  <c:v>2534.2820000000002</c:v>
                </c:pt>
                <c:pt idx="23">
                  <c:v>2271.9</c:v>
                </c:pt>
              </c:numCache>
            </c:numRef>
          </c:val>
          <c:smooth val="0"/>
          <c:extLst>
            <c:ext xmlns:c16="http://schemas.microsoft.com/office/drawing/2014/chart" uri="{C3380CC4-5D6E-409C-BE32-E72D297353CC}">
              <c16:uniqueId val="{00000001-3656-4B21-917D-96E2ED3C7E5E}"/>
            </c:ext>
          </c:extLst>
        </c:ser>
        <c:ser>
          <c:idx val="0"/>
          <c:order val="2"/>
          <c:tx>
            <c:v>No Servida</c:v>
          </c:tx>
          <c:spPr>
            <a:ln w="12700">
              <a:solidFill>
                <a:srgbClr val="000080"/>
              </a:solidFill>
              <a:prstDash val="solid"/>
            </a:ln>
          </c:spPr>
          <c:marker>
            <c:symbol val="diamond"/>
            <c:size val="5"/>
            <c:spPr>
              <a:solidFill>
                <a:srgbClr val="000080"/>
              </a:solidFill>
              <a:ln>
                <a:solidFill>
                  <a:srgbClr val="000080"/>
                </a:solidFill>
                <a:prstDash val="solid"/>
              </a:ln>
            </c:spPr>
          </c:marke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Data!$D$11:$AA$11</c:f>
              <c:numCache>
                <c:formatCode>#,##0.0</c:formatCode>
                <c:ptCount val="24"/>
                <c:pt idx="0">
                  <c:v>27.154999999999998</c:v>
                </c:pt>
                <c:pt idx="1">
                  <c:v>49.317</c:v>
                </c:pt>
                <c:pt idx="2">
                  <c:v>98.716999999999999</c:v>
                </c:pt>
                <c:pt idx="3">
                  <c:v>119.95099999999999</c:v>
                </c:pt>
                <c:pt idx="4">
                  <c:v>155.48399999999998</c:v>
                </c:pt>
                <c:pt idx="5">
                  <c:v>191.351</c:v>
                </c:pt>
                <c:pt idx="6">
                  <c:v>219.22900000000001</c:v>
                </c:pt>
                <c:pt idx="7">
                  <c:v>176.49599999999998</c:v>
                </c:pt>
                <c:pt idx="8">
                  <c:v>204.88200000000001</c:v>
                </c:pt>
                <c:pt idx="9">
                  <c:v>244.71899999999999</c:v>
                </c:pt>
                <c:pt idx="10">
                  <c:v>342.87399999999997</c:v>
                </c:pt>
                <c:pt idx="11">
                  <c:v>348.49799999999999</c:v>
                </c:pt>
                <c:pt idx="12">
                  <c:v>365.26600000000002</c:v>
                </c:pt>
                <c:pt idx="13">
                  <c:v>394.214</c:v>
                </c:pt>
                <c:pt idx="14">
                  <c:v>342.31400000000002</c:v>
                </c:pt>
                <c:pt idx="15">
                  <c:v>330.26499999999999</c:v>
                </c:pt>
                <c:pt idx="16">
                  <c:v>262.87700000000001</c:v>
                </c:pt>
                <c:pt idx="17">
                  <c:v>175.51400000000001</c:v>
                </c:pt>
                <c:pt idx="18">
                  <c:v>203.35300000000001</c:v>
                </c:pt>
                <c:pt idx="19">
                  <c:v>336.12900000000002</c:v>
                </c:pt>
                <c:pt idx="20">
                  <c:v>323.899</c:v>
                </c:pt>
                <c:pt idx="21">
                  <c:v>267.04300000000001</c:v>
                </c:pt>
                <c:pt idx="22">
                  <c:v>224.08199999999999</c:v>
                </c:pt>
                <c:pt idx="23">
                  <c:v>77.25</c:v>
                </c:pt>
              </c:numCache>
            </c:numRef>
          </c:val>
          <c:smooth val="0"/>
          <c:extLst>
            <c:ext xmlns:c16="http://schemas.microsoft.com/office/drawing/2014/chart" uri="{C3380CC4-5D6E-409C-BE32-E72D297353CC}">
              <c16:uniqueId val="{00000002-3656-4B21-917D-96E2ED3C7E5E}"/>
            </c:ext>
          </c:extLst>
        </c:ser>
        <c:dLbls>
          <c:showLegendKey val="0"/>
          <c:showVal val="0"/>
          <c:showCatName val="0"/>
          <c:showSerName val="0"/>
          <c:showPercent val="0"/>
          <c:showBubbleSize val="0"/>
        </c:dLbls>
        <c:marker val="1"/>
        <c:smooth val="0"/>
        <c:axId val="839924856"/>
        <c:axId val="839929168"/>
      </c:lineChart>
      <c:catAx>
        <c:axId val="839924856"/>
        <c:scaling>
          <c:orientation val="minMax"/>
        </c:scaling>
        <c:delete val="0"/>
        <c:axPos val="b"/>
        <c:title>
          <c:tx>
            <c:rich>
              <a:bodyPr/>
              <a:lstStyle/>
              <a:p>
                <a:pPr>
                  <a:defRPr lang="es-ES" sz="1200" b="1" i="0" u="none" strike="noStrike" baseline="0">
                    <a:solidFill>
                      <a:srgbClr val="000000"/>
                    </a:solidFill>
                    <a:latin typeface="Arial"/>
                    <a:ea typeface="Arial"/>
                    <a:cs typeface="Arial"/>
                  </a:defRPr>
                </a:pPr>
                <a:r>
                  <a:rPr lang="es-ES" sz="1200"/>
                  <a:t>Horas</a:t>
                </a:r>
              </a:p>
            </c:rich>
          </c:tx>
          <c:layout>
            <c:manualLayout>
              <c:xMode val="edge"/>
              <c:yMode val="edge"/>
              <c:x val="0.47791205874546583"/>
              <c:y val="0.7984875264585250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lang="es-ES" sz="950" b="0" i="0" u="none" strike="noStrike" baseline="0">
                <a:solidFill>
                  <a:srgbClr val="000000"/>
                </a:solidFill>
                <a:latin typeface="Arial"/>
                <a:ea typeface="Arial"/>
                <a:cs typeface="Arial"/>
              </a:defRPr>
            </a:pPr>
            <a:endParaRPr lang="es-ES"/>
          </a:p>
        </c:txPr>
        <c:crossAx val="839929168"/>
        <c:crosses val="autoZero"/>
        <c:auto val="1"/>
        <c:lblAlgn val="ctr"/>
        <c:lblOffset val="100"/>
        <c:tickLblSkip val="1"/>
        <c:tickMarkSkip val="1"/>
        <c:noMultiLvlLbl val="0"/>
      </c:catAx>
      <c:valAx>
        <c:axId val="839929168"/>
        <c:scaling>
          <c:orientation val="minMax"/>
          <c:max val="2900"/>
        </c:scaling>
        <c:delete val="0"/>
        <c:axPos val="l"/>
        <c:majorGridlines>
          <c:spPr>
            <a:ln w="3175">
              <a:solidFill>
                <a:srgbClr val="000000"/>
              </a:solidFill>
              <a:prstDash val="solid"/>
            </a:ln>
          </c:spPr>
        </c:majorGridlines>
        <c:minorGridlines/>
        <c:title>
          <c:tx>
            <c:rich>
              <a:bodyPr/>
              <a:lstStyle/>
              <a:p>
                <a:pPr>
                  <a:defRPr lang="es-ES" sz="1200" b="1" i="0" u="none" strike="noStrike" baseline="0">
                    <a:solidFill>
                      <a:srgbClr val="000000"/>
                    </a:solidFill>
                    <a:latin typeface="Arial"/>
                    <a:ea typeface="Arial"/>
                    <a:cs typeface="Arial"/>
                  </a:defRPr>
                </a:pPr>
                <a:r>
                  <a:rPr lang="es-ES" sz="1200"/>
                  <a:t>Mw</a:t>
                </a:r>
              </a:p>
            </c:rich>
          </c:tx>
          <c:layout>
            <c:manualLayout>
              <c:xMode val="edge"/>
              <c:yMode val="edge"/>
              <c:x val="4.2390073431832251E-2"/>
              <c:y val="0.3688574411355376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lang="es-ES" sz="950" b="0" i="0" u="none" strike="noStrike" baseline="0">
                <a:solidFill>
                  <a:srgbClr val="000000"/>
                </a:solidFill>
                <a:latin typeface="Arial"/>
                <a:ea typeface="Arial"/>
                <a:cs typeface="Arial"/>
              </a:defRPr>
            </a:pPr>
            <a:endParaRPr lang="es-ES"/>
          </a:p>
        </c:txPr>
        <c:crossAx val="839924856"/>
        <c:crosses val="autoZero"/>
        <c:crossBetween val="between"/>
        <c:majorUnit val="250"/>
      </c:valAx>
      <c:spPr>
        <a:solidFill>
          <a:srgbClr val="C0C0C0"/>
        </a:solidFill>
        <a:ln w="12700">
          <a:solidFill>
            <a:srgbClr val="808080"/>
          </a:solidFill>
          <a:prstDash val="solid"/>
        </a:ln>
      </c:spPr>
    </c:plotArea>
    <c:legend>
      <c:legendPos val="r"/>
      <c:legendEntry>
        <c:idx val="0"/>
        <c:txPr>
          <a:bodyPr/>
          <a:lstStyle/>
          <a:p>
            <a:pPr>
              <a:defRPr lang="es-ES" sz="800" b="0" i="0" u="none" strike="noStrike" baseline="0">
                <a:solidFill>
                  <a:srgbClr val="000000"/>
                </a:solidFill>
                <a:latin typeface="Arial"/>
                <a:ea typeface="Arial"/>
                <a:cs typeface="Arial"/>
              </a:defRPr>
            </a:pPr>
            <a:endParaRPr lang="es-ES"/>
          </a:p>
        </c:txPr>
      </c:legendEntry>
      <c:legendEntry>
        <c:idx val="2"/>
        <c:delete val="1"/>
      </c:legendEntry>
      <c:layout>
        <c:manualLayout>
          <c:xMode val="edge"/>
          <c:yMode val="edge"/>
          <c:x val="0.80226370580081985"/>
          <c:y val="0.7862317210348706"/>
          <c:w val="0.15496593824648328"/>
          <c:h val="0.16033461007247513"/>
        </c:manualLayout>
      </c:layout>
      <c:overlay val="0"/>
      <c:spPr>
        <a:noFill/>
        <a:ln w="3175">
          <a:solidFill>
            <a:srgbClr val="000000"/>
          </a:solidFill>
          <a:prstDash val="solid"/>
        </a:ln>
      </c:spPr>
      <c:txPr>
        <a:bodyPr/>
        <a:lstStyle/>
        <a:p>
          <a:pPr>
            <a:defRPr lang="es-ES" sz="80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000000000001465" r="0.7500000000000146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1</xdr:row>
      <xdr:rowOff>152400</xdr:rowOff>
    </xdr:from>
    <xdr:to>
      <xdr:col>2</xdr:col>
      <xdr:colOff>428625</xdr:colOff>
      <xdr:row>4</xdr:row>
      <xdr:rowOff>161925</xdr:rowOff>
    </xdr:to>
    <xdr:pic>
      <xdr:nvPicPr>
        <xdr:cNvPr id="2" name="1 Imagen" descr="Logo final SIE">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552450" y="962025"/>
          <a:ext cx="771525" cy="5524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44</xdr:row>
      <xdr:rowOff>19050</xdr:rowOff>
    </xdr:from>
    <xdr:to>
      <xdr:col>5</xdr:col>
      <xdr:colOff>712306</xdr:colOff>
      <xdr:row>57</xdr:row>
      <xdr:rowOff>133349</xdr:rowOff>
    </xdr:to>
    <xdr:graphicFrame macro="">
      <xdr:nvGraphicFramePr>
        <xdr:cNvPr id="4" name="Chart 1">
          <a:extLst>
            <a:ext uri="{FF2B5EF4-FFF2-40B4-BE49-F238E27FC236}">
              <a16:creationId xmlns:a16="http://schemas.microsoft.com/office/drawing/2014/main" id="{FFFE7136-8DC9-4B0A-B404-0C9C33E2A7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465666</xdr:colOff>
      <xdr:row>17</xdr:row>
      <xdr:rowOff>137582</xdr:rowOff>
    </xdr:from>
    <xdr:to>
      <xdr:col>9</xdr:col>
      <xdr:colOff>59265</xdr:colOff>
      <xdr:row>34</xdr:row>
      <xdr:rowOff>147522</xdr:rowOff>
    </xdr:to>
    <xdr:graphicFrame macro="">
      <xdr:nvGraphicFramePr>
        <xdr:cNvPr id="3" name="Chart 1">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PROGRAMA%20DE%20PREDESPACHO\BASE%20PREDESPACHO%20SEMANAL%20(STD)V0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PROGRAMA%20DE%20PREDESPACHO\PD_30-07-09_JU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PRINCIPAL"/>
      <sheetName val="Información Recibida"/>
      <sheetName val="DISPONIBILIDAD POR UNIDADES"/>
      <sheetName val="DISPONIBILIDAD"/>
      <sheetName val="INDISPONIBILIDAD"/>
      <sheetName val="Costos Variables de Producción"/>
      <sheetName val="Lista de Mérito"/>
      <sheetName val="Lista de Mérito RPF"/>
      <sheetName val="Demanda"/>
      <sheetName val="Factores de Nodo (Inyección)"/>
      <sheetName val="Factores de Nodo (Retiro)"/>
      <sheetName val="Chart2"/>
      <sheetName val="SEGUIMIENTO CONSUMO COMBUSTIBLE"/>
      <sheetName val="Chart3"/>
      <sheetName val="Chart1"/>
    </sheetNames>
    <sheetDataSet>
      <sheetData sheetId="0">
        <row r="17">
          <cell r="G17">
            <v>40691</v>
          </cell>
        </row>
        <row r="20">
          <cell r="F20" t="str">
            <v>Semana del 28-05_03-06-2011</v>
          </cell>
        </row>
      </sheetData>
      <sheetData sheetId="1"/>
      <sheetData sheetId="2" refreshError="1"/>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PONIBILIDAD"/>
      <sheetName val="PROCESO"/>
      <sheetName val="Lista de Mérito"/>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indexed="10"/>
    <pageSetUpPr fitToPage="1"/>
  </sheetPr>
  <dimension ref="B3:N58"/>
  <sheetViews>
    <sheetView showGridLines="0" showZeros="0" tabSelected="1" zoomScale="110" zoomScaleNormal="110" workbookViewId="0">
      <selection activeCell="K15" sqref="K15"/>
    </sheetView>
  </sheetViews>
  <sheetFormatPr baseColWidth="10" defaultColWidth="11.42578125" defaultRowHeight="12.75" x14ac:dyDescent="0.25"/>
  <cols>
    <col min="1" max="1" width="5.7109375" style="1" customWidth="1"/>
    <col min="2" max="2" width="7.7109375" style="1" customWidth="1"/>
    <col min="3" max="3" width="21.85546875" style="1" customWidth="1"/>
    <col min="4" max="4" width="10.7109375" style="1" customWidth="1"/>
    <col min="5" max="5" width="13.28515625" style="1" customWidth="1"/>
    <col min="6" max="6" width="1.7109375" style="1" customWidth="1"/>
    <col min="7" max="7" width="25.5703125" style="1" customWidth="1"/>
    <col min="8" max="8" width="15.5703125" style="1" customWidth="1"/>
    <col min="9" max="9" width="11.42578125" style="1"/>
    <col min="10" max="10" width="16.7109375" style="1" customWidth="1"/>
    <col min="11" max="11" width="11.42578125" style="1"/>
    <col min="12" max="12" width="24.42578125" style="1" customWidth="1"/>
    <col min="13" max="16384" width="11.42578125" style="1"/>
  </cols>
  <sheetData>
    <row r="3" spans="2:12" ht="15" x14ac:dyDescent="0.25">
      <c r="B3" s="233" t="s">
        <v>59</v>
      </c>
      <c r="C3" s="233"/>
      <c r="D3" s="233"/>
      <c r="E3" s="233"/>
      <c r="F3" s="233"/>
      <c r="G3" s="233"/>
      <c r="H3" s="233"/>
    </row>
    <row r="4" spans="2:12" ht="15" x14ac:dyDescent="0.25">
      <c r="B4" s="234" t="s">
        <v>93</v>
      </c>
      <c r="C4" s="234"/>
      <c r="D4" s="234"/>
      <c r="E4" s="234"/>
      <c r="F4" s="234"/>
      <c r="G4" s="234"/>
      <c r="H4" s="234"/>
    </row>
    <row r="5" spans="2:12" ht="15.75" thickBot="1" x14ac:dyDescent="0.3">
      <c r="B5" s="234" t="str">
        <f>+Data!M47</f>
        <v>20 DE FEBRERO, 2019</v>
      </c>
      <c r="C5" s="234"/>
      <c r="D5" s="234"/>
      <c r="E5" s="234"/>
      <c r="F5" s="234"/>
      <c r="G5" s="234"/>
      <c r="H5" s="234"/>
    </row>
    <row r="6" spans="2:12" ht="62.25" customHeight="1" thickBot="1" x14ac:dyDescent="0.3">
      <c r="B6" s="122" t="s">
        <v>35</v>
      </c>
      <c r="C6" s="121" t="s">
        <v>36</v>
      </c>
      <c r="D6" s="120" t="s">
        <v>1</v>
      </c>
      <c r="E6" s="120" t="str">
        <f>+Data!Q48</f>
        <v>Generación 19/2/19 en Hora Dem. Max. (MW)</v>
      </c>
      <c r="G6" s="235" t="s">
        <v>92</v>
      </c>
      <c r="H6" s="236"/>
      <c r="J6" s="1" t="s">
        <v>0</v>
      </c>
      <c r="K6" s="1" t="s">
        <v>0</v>
      </c>
    </row>
    <row r="7" spans="2:12" ht="15.95" customHeight="1" x14ac:dyDescent="0.25">
      <c r="B7" s="11">
        <v>1</v>
      </c>
      <c r="C7" s="58" t="str">
        <f>+Data!O49</f>
        <v>AES Andres</v>
      </c>
      <c r="D7" s="54">
        <f>+Data!P49</f>
        <v>296</v>
      </c>
      <c r="E7" s="54">
        <f>+Data!Q49</f>
        <v>239.87</v>
      </c>
      <c r="G7" s="231" t="str">
        <f>+Data!S49</f>
        <v>Dem. Máx. Abastecida 19/2/19</v>
      </c>
      <c r="H7" s="232"/>
      <c r="K7" s="139"/>
    </row>
    <row r="8" spans="2:12" ht="15.95" customHeight="1" x14ac:dyDescent="0.25">
      <c r="B8" s="11"/>
      <c r="C8" s="58" t="str">
        <f>+Data!O50</f>
        <v>Los Mina 5</v>
      </c>
      <c r="D8" s="54"/>
      <c r="E8" s="54">
        <f>+Data!Q50</f>
        <v>107</v>
      </c>
      <c r="G8" s="9" t="s">
        <v>63</v>
      </c>
      <c r="H8" s="51">
        <f>+E46</f>
        <v>2313.08</v>
      </c>
      <c r="J8" s="1" t="s">
        <v>0</v>
      </c>
      <c r="K8" s="139"/>
    </row>
    <row r="9" spans="2:12" ht="15.95" customHeight="1" thickBot="1" x14ac:dyDescent="0.3">
      <c r="B9" s="11">
        <v>2</v>
      </c>
      <c r="C9" s="58" t="str">
        <f>+Data!O51</f>
        <v>Los Mina 6</v>
      </c>
      <c r="D9" s="54">
        <f>+Data!P51</f>
        <v>0</v>
      </c>
      <c r="E9" s="54">
        <f>+Data!Q51</f>
        <v>106</v>
      </c>
      <c r="G9" s="10" t="s">
        <v>68</v>
      </c>
      <c r="H9" s="193" t="str">
        <f>+Data!T51</f>
        <v>8:00 P.m</v>
      </c>
      <c r="K9" s="139"/>
      <c r="L9" s="1" t="s">
        <v>0</v>
      </c>
    </row>
    <row r="10" spans="2:12" ht="15.95" customHeight="1" x14ac:dyDescent="0.25">
      <c r="B10" s="11">
        <v>3</v>
      </c>
      <c r="C10" s="58" t="str">
        <f>+Data!O52</f>
        <v xml:space="preserve">Los Mina CC parcial </v>
      </c>
      <c r="D10" s="54">
        <f>+Data!P52</f>
        <v>0</v>
      </c>
      <c r="E10" s="54">
        <f>+Data!Q52</f>
        <v>0</v>
      </c>
      <c r="G10" s="225" t="s">
        <v>86</v>
      </c>
      <c r="H10" s="226"/>
      <c r="I10" s="1" t="s">
        <v>0</v>
      </c>
      <c r="J10" s="1" t="s">
        <v>128</v>
      </c>
      <c r="K10" s="139"/>
    </row>
    <row r="11" spans="2:12" ht="15.95" customHeight="1" x14ac:dyDescent="0.25">
      <c r="B11" s="11">
        <v>4</v>
      </c>
      <c r="C11" s="58" t="str">
        <f>+Data!O53</f>
        <v>Los Mina CC total</v>
      </c>
      <c r="D11" s="54">
        <f>+Data!P53</f>
        <v>318</v>
      </c>
      <c r="E11" s="54">
        <f>+Data!Q53</f>
        <v>0</v>
      </c>
      <c r="G11" s="9" t="s">
        <v>57</v>
      </c>
      <c r="H11" s="194" t="str">
        <f>+Data!T54</f>
        <v>82 (10,4%)</v>
      </c>
      <c r="J11" s="1" t="s">
        <v>0</v>
      </c>
    </row>
    <row r="12" spans="2:12" ht="15.95" customHeight="1" x14ac:dyDescent="0.25">
      <c r="B12" s="11">
        <v>5</v>
      </c>
      <c r="C12" s="58" t="str">
        <f>+Data!O54</f>
        <v>Itabo 1</v>
      </c>
      <c r="D12" s="54">
        <f>+Data!P54</f>
        <v>116.99</v>
      </c>
      <c r="E12" s="54">
        <f>+Data!Q54</f>
        <v>125.3</v>
      </c>
      <c r="G12" s="9" t="s">
        <v>56</v>
      </c>
      <c r="H12" s="194" t="str">
        <f>+Data!T55</f>
        <v>98 (14,0%)</v>
      </c>
      <c r="J12" s="1" t="s">
        <v>0</v>
      </c>
    </row>
    <row r="13" spans="2:12" ht="15.95" customHeight="1" x14ac:dyDescent="0.25">
      <c r="B13" s="11">
        <v>6</v>
      </c>
      <c r="C13" s="58" t="str">
        <f>+Data!O55</f>
        <v>Itabo 2</v>
      </c>
      <c r="D13" s="54">
        <f>+Data!P55</f>
        <v>110</v>
      </c>
      <c r="E13" s="54">
        <f>+Data!Q55</f>
        <v>120.23</v>
      </c>
      <c r="G13" s="9" t="s">
        <v>55</v>
      </c>
      <c r="H13" s="195" t="str">
        <f>+Data!T56</f>
        <v>156 (20,4%)</v>
      </c>
      <c r="I13" s="2"/>
      <c r="K13" s="38"/>
    </row>
    <row r="14" spans="2:12" ht="15.95" customHeight="1" thickBot="1" x14ac:dyDescent="0.3">
      <c r="B14" s="11">
        <v>7</v>
      </c>
      <c r="C14" s="58" t="str">
        <f>+Data!O56</f>
        <v>Barahona Carbon</v>
      </c>
      <c r="D14" s="54">
        <f>+Data!P56</f>
        <v>48.4</v>
      </c>
      <c r="E14" s="54">
        <f>+Data!Q56</f>
        <v>52.64</v>
      </c>
      <c r="G14" s="10" t="s">
        <v>85</v>
      </c>
      <c r="H14" s="193">
        <f>+Data!T57</f>
        <v>336.12900000000002</v>
      </c>
      <c r="K14" s="43"/>
    </row>
    <row r="15" spans="2:12" ht="15.95" customHeight="1" thickBot="1" x14ac:dyDescent="0.3">
      <c r="B15" s="11">
        <v>8</v>
      </c>
      <c r="C15" s="58" t="str">
        <f>+Data!O57</f>
        <v>Haina TG</v>
      </c>
      <c r="D15" s="54">
        <f>+Data!P57</f>
        <v>99.81</v>
      </c>
      <c r="E15" s="54">
        <f>+Data!Q57</f>
        <v>0</v>
      </c>
      <c r="G15" s="196"/>
      <c r="H15" s="197"/>
      <c r="J15" s="1" t="s">
        <v>0</v>
      </c>
      <c r="K15" s="43"/>
    </row>
    <row r="16" spans="2:12" ht="15.95" customHeight="1" x14ac:dyDescent="0.25">
      <c r="B16" s="11">
        <v>9</v>
      </c>
      <c r="C16" s="58" t="s">
        <v>127</v>
      </c>
      <c r="D16" s="54">
        <f>++Data!P58</f>
        <v>24.2</v>
      </c>
      <c r="E16" s="54">
        <f>+Data!Q58</f>
        <v>25</v>
      </c>
      <c r="G16" s="227" t="str">
        <f>+Data!S59</f>
        <v>Disponibilidad a la hora de Dem. Máx. Abastecida el 19/2/19  (MW)</v>
      </c>
      <c r="H16" s="228"/>
      <c r="J16" s="1" t="s">
        <v>0</v>
      </c>
      <c r="K16" s="43" t="s">
        <v>0</v>
      </c>
    </row>
    <row r="17" spans="2:14" ht="15.95" customHeight="1" x14ac:dyDescent="0.25">
      <c r="B17" s="11">
        <v>10</v>
      </c>
      <c r="C17" s="58" t="str">
        <f>+Data!O59</f>
        <v>Quisqueya 2</v>
      </c>
      <c r="D17" s="54">
        <f>+Data!P59</f>
        <v>220.9</v>
      </c>
      <c r="E17" s="54">
        <f>+Data!Q59</f>
        <v>201.06</v>
      </c>
      <c r="G17" s="229"/>
      <c r="H17" s="230"/>
      <c r="J17" s="1" t="s">
        <v>0</v>
      </c>
    </row>
    <row r="18" spans="2:14" ht="15.95" customHeight="1" x14ac:dyDescent="0.25">
      <c r="B18" s="11">
        <v>11</v>
      </c>
      <c r="C18" s="58" t="str">
        <f>+Data!O60</f>
        <v>Sultana del Este</v>
      </c>
      <c r="D18" s="54">
        <f>+Data!P60</f>
        <v>66.84</v>
      </c>
      <c r="E18" s="54">
        <f>+Data!Q60</f>
        <v>64</v>
      </c>
      <c r="G18" s="9" t="s">
        <v>65</v>
      </c>
      <c r="H18" s="194">
        <f>+Data!T61</f>
        <v>2026.2899999999995</v>
      </c>
      <c r="J18" s="1" t="s">
        <v>0</v>
      </c>
    </row>
    <row r="19" spans="2:14" ht="15.95" customHeight="1" x14ac:dyDescent="0.25">
      <c r="B19" s="11">
        <v>12</v>
      </c>
      <c r="C19" s="58" t="str">
        <f>+Data!O61</f>
        <v>CEPP 1</v>
      </c>
      <c r="D19" s="54">
        <f>+Data!P61</f>
        <v>16.170000000000002</v>
      </c>
      <c r="E19" s="54">
        <f>+Data!Q61</f>
        <v>5.16</v>
      </c>
      <c r="G19" s="9" t="s">
        <v>67</v>
      </c>
      <c r="H19" s="198">
        <f>+Data!T62</f>
        <v>72.23</v>
      </c>
      <c r="J19" s="1" t="s">
        <v>0</v>
      </c>
    </row>
    <row r="20" spans="2:14" ht="15.95" customHeight="1" x14ac:dyDescent="0.25">
      <c r="B20" s="11">
        <v>13</v>
      </c>
      <c r="C20" s="58" t="str">
        <f>+Data!O62</f>
        <v>CEPP 2</v>
      </c>
      <c r="D20" s="54">
        <f>+Data!P62</f>
        <v>49</v>
      </c>
      <c r="E20" s="54">
        <f>+Data!Q62</f>
        <v>23.87</v>
      </c>
      <c r="G20" s="9" t="s">
        <v>66</v>
      </c>
      <c r="H20" s="198">
        <f>+Data!T63</f>
        <v>204.39999999999998</v>
      </c>
      <c r="J20" s="1" t="s">
        <v>0</v>
      </c>
      <c r="L20" s="1" t="s">
        <v>0</v>
      </c>
    </row>
    <row r="21" spans="2:14" ht="15.95" customHeight="1" thickBot="1" x14ac:dyDescent="0.3">
      <c r="B21" s="11">
        <v>14</v>
      </c>
      <c r="C21" s="58" t="str">
        <f>+Data!O63</f>
        <v>CESPM 1</v>
      </c>
      <c r="D21" s="54">
        <f>+Data!P63</f>
        <v>96.27</v>
      </c>
      <c r="E21" s="54">
        <f>+Data!Q63</f>
        <v>0</v>
      </c>
      <c r="G21" s="10" t="s">
        <v>64</v>
      </c>
      <c r="H21" s="201">
        <f>+Data!T64</f>
        <v>2302.9199999999996</v>
      </c>
      <c r="J21" s="1" t="s">
        <v>0</v>
      </c>
    </row>
    <row r="22" spans="2:14" ht="15.95" customHeight="1" thickBot="1" x14ac:dyDescent="0.3">
      <c r="B22" s="11">
        <v>15</v>
      </c>
      <c r="C22" s="58" t="str">
        <f>+Data!O64</f>
        <v>CESPM 2</v>
      </c>
      <c r="D22" s="54">
        <f>+Data!P64</f>
        <v>98.4</v>
      </c>
      <c r="E22" s="54">
        <f>+Data!Q64</f>
        <v>86.33</v>
      </c>
      <c r="G22" s="231" t="s">
        <v>70</v>
      </c>
      <c r="H22" s="232"/>
      <c r="I22" s="3"/>
      <c r="J22" s="1" t="s">
        <v>0</v>
      </c>
    </row>
    <row r="23" spans="2:14" ht="15.95" customHeight="1" x14ac:dyDescent="0.25">
      <c r="B23" s="11">
        <v>16</v>
      </c>
      <c r="C23" s="58" t="str">
        <f>+Data!O65</f>
        <v>CESPM 3</v>
      </c>
      <c r="D23" s="54">
        <f>+Data!P65</f>
        <v>99.6</v>
      </c>
      <c r="E23" s="54">
        <f>+Data!Q65</f>
        <v>86.76</v>
      </c>
      <c r="G23" s="204" t="s">
        <v>149</v>
      </c>
      <c r="H23" s="205"/>
      <c r="I23" s="3"/>
      <c r="J23" s="1" t="s">
        <v>0</v>
      </c>
    </row>
    <row r="24" spans="2:14" ht="15.95" customHeight="1" x14ac:dyDescent="0.25">
      <c r="B24" s="11">
        <v>17</v>
      </c>
      <c r="C24" s="58" t="str">
        <f>+Data!O66</f>
        <v>La Vega</v>
      </c>
      <c r="D24" s="54">
        <f>+Data!P66</f>
        <v>87.6</v>
      </c>
      <c r="E24" s="54">
        <f>+Data!Q66</f>
        <v>71.180000000000007</v>
      </c>
      <c r="G24" s="206"/>
      <c r="H24" s="207"/>
      <c r="I24" s="3"/>
    </row>
    <row r="25" spans="2:14" ht="15.95" customHeight="1" x14ac:dyDescent="0.25">
      <c r="B25" s="11">
        <v>18</v>
      </c>
      <c r="C25" s="58" t="str">
        <f>+Data!O67</f>
        <v>Palamara</v>
      </c>
      <c r="D25" s="54">
        <f>+Data!P67</f>
        <v>102.5</v>
      </c>
      <c r="E25" s="54">
        <f>+Data!Q67</f>
        <v>95.99</v>
      </c>
      <c r="G25" s="206"/>
      <c r="H25" s="207"/>
      <c r="I25" s="3"/>
      <c r="J25" s="1" t="s">
        <v>0</v>
      </c>
    </row>
    <row r="26" spans="2:14" ht="15.95" customHeight="1" thickBot="1" x14ac:dyDescent="0.3">
      <c r="B26" s="11">
        <v>19</v>
      </c>
      <c r="C26" s="58" t="str">
        <f>+Data!O68</f>
        <v>Pimentel 1</v>
      </c>
      <c r="D26" s="54">
        <f>+Data!P68</f>
        <v>30.8</v>
      </c>
      <c r="E26" s="54">
        <f>+Data!Q68</f>
        <v>26.69</v>
      </c>
      <c r="G26" s="208"/>
      <c r="H26" s="209"/>
    </row>
    <row r="27" spans="2:14" ht="15.75" customHeight="1" x14ac:dyDescent="0.25">
      <c r="B27" s="11">
        <v>20</v>
      </c>
      <c r="C27" s="58" t="str">
        <f>+Data!O69</f>
        <v>Pimentel 2</v>
      </c>
      <c r="D27" s="54">
        <f>+Data!P69</f>
        <v>27.5</v>
      </c>
      <c r="E27" s="54">
        <f>+Data!Q69</f>
        <v>24.12</v>
      </c>
      <c r="F27" s="1" t="s">
        <v>0</v>
      </c>
      <c r="G27" s="204" t="s">
        <v>164</v>
      </c>
      <c r="H27" s="205"/>
      <c r="I27" s="74"/>
      <c r="J27" s="75"/>
    </row>
    <row r="28" spans="2:14" ht="15.75" customHeight="1" x14ac:dyDescent="0.25">
      <c r="B28" s="11">
        <v>21</v>
      </c>
      <c r="C28" s="58" t="str">
        <f>+Data!O70</f>
        <v>Pimentel 3</v>
      </c>
      <c r="D28" s="54">
        <f>+Data!P70</f>
        <v>50.4</v>
      </c>
      <c r="E28" s="54">
        <f>+Data!Q70</f>
        <v>56.42</v>
      </c>
      <c r="G28" s="206"/>
      <c r="H28" s="207"/>
      <c r="I28" s="73"/>
      <c r="J28" s="75" t="s">
        <v>0</v>
      </c>
    </row>
    <row r="29" spans="2:14" ht="25.5" customHeight="1" x14ac:dyDescent="0.25">
      <c r="B29" s="11">
        <v>22</v>
      </c>
      <c r="C29" s="58" t="str">
        <f>+Data!O71</f>
        <v>Metaldom</v>
      </c>
      <c r="D29" s="54">
        <f>+Data!P71</f>
        <v>40.700000000000003</v>
      </c>
      <c r="E29" s="54">
        <f>+Data!Q71</f>
        <v>32.28</v>
      </c>
      <c r="G29" s="206"/>
      <c r="H29" s="207"/>
      <c r="I29" s="73"/>
      <c r="J29" s="93" t="s">
        <v>0</v>
      </c>
      <c r="K29" s="93" t="s">
        <v>0</v>
      </c>
      <c r="M29" s="93"/>
      <c r="N29" s="93"/>
    </row>
    <row r="30" spans="2:14" ht="15.75" customHeight="1" thickBot="1" x14ac:dyDescent="0.3">
      <c r="B30" s="11">
        <v>23</v>
      </c>
      <c r="C30" s="58" t="str">
        <f>+Data!O72</f>
        <v xml:space="preserve">Los Origenes </v>
      </c>
      <c r="D30" s="54">
        <f>+Data!P72</f>
        <v>57.3</v>
      </c>
      <c r="E30" s="54">
        <f>+Data!Q72</f>
        <v>58.6</v>
      </c>
      <c r="G30" s="208"/>
      <c r="H30" s="209"/>
      <c r="I30" s="73"/>
      <c r="J30" s="93"/>
      <c r="K30" s="93"/>
      <c r="M30" s="93"/>
      <c r="N30" s="93"/>
    </row>
    <row r="31" spans="2:14" ht="15.95" customHeight="1" x14ac:dyDescent="0.25">
      <c r="B31" s="11">
        <v>24</v>
      </c>
      <c r="C31" s="58" t="str">
        <f>+Data!O73</f>
        <v>Monte Rio</v>
      </c>
      <c r="D31" s="54">
        <f>+Data!P73</f>
        <v>96.6</v>
      </c>
      <c r="E31" s="54">
        <f>+Data!Q73</f>
        <v>84.12</v>
      </c>
      <c r="G31" s="204"/>
      <c r="H31" s="205"/>
      <c r="I31" s="74"/>
      <c r="J31" s="93"/>
      <c r="K31" s="93"/>
      <c r="M31" s="93"/>
      <c r="N31" s="93"/>
    </row>
    <row r="32" spans="2:14" ht="15" customHeight="1" x14ac:dyDescent="0.25">
      <c r="B32" s="11">
        <v>25</v>
      </c>
      <c r="C32" s="58" t="str">
        <f>+Data!O74</f>
        <v>Quisqueya 1</v>
      </c>
      <c r="D32" s="54">
        <f>+Data!P74</f>
        <v>147</v>
      </c>
      <c r="E32" s="54">
        <f>+Data!Q74</f>
        <v>152.52000000000001</v>
      </c>
      <c r="G32" s="206"/>
      <c r="H32" s="207"/>
      <c r="I32" s="73"/>
      <c r="J32" s="199"/>
      <c r="K32" s="199"/>
      <c r="M32" s="93"/>
      <c r="N32" s="93"/>
    </row>
    <row r="33" spans="2:14" ht="15.95" customHeight="1" x14ac:dyDescent="0.25">
      <c r="B33" s="11">
        <v>26</v>
      </c>
      <c r="C33" s="58" t="str">
        <f>+Data!O75</f>
        <v>Quisqueya 1 S. Pedro</v>
      </c>
      <c r="D33" s="54">
        <f>+Data!P75</f>
        <v>68</v>
      </c>
      <c r="E33" s="54">
        <f>+Data!Q75</f>
        <v>63.2</v>
      </c>
      <c r="G33" s="206"/>
      <c r="H33" s="207"/>
      <c r="I33" s="73"/>
      <c r="J33" s="199"/>
      <c r="K33" s="199"/>
      <c r="M33" s="93"/>
      <c r="N33" s="93"/>
    </row>
    <row r="34" spans="2:14" ht="15.75" customHeight="1" thickBot="1" x14ac:dyDescent="0.3">
      <c r="B34" s="11">
        <v>27</v>
      </c>
      <c r="C34" s="58" t="str">
        <f>+Data!O76</f>
        <v>San Felipe</v>
      </c>
      <c r="D34" s="54">
        <f>+Data!P76</f>
        <v>176.4</v>
      </c>
      <c r="E34" s="54">
        <f>+Data!Q76</f>
        <v>0</v>
      </c>
      <c r="G34" s="208"/>
      <c r="H34" s="209"/>
      <c r="I34" s="73"/>
      <c r="J34" s="199"/>
      <c r="K34" s="199"/>
      <c r="L34" s="1" t="s">
        <v>0</v>
      </c>
    </row>
    <row r="35" spans="2:14" ht="15.75" customHeight="1" x14ac:dyDescent="0.25">
      <c r="B35" s="11">
        <v>28</v>
      </c>
      <c r="C35" s="58" t="str">
        <f>+Data!O77</f>
        <v xml:space="preserve">Estrella del Mar 2 </v>
      </c>
      <c r="D35" s="54">
        <f>+Data!P77</f>
        <v>108.6</v>
      </c>
      <c r="E35" s="54">
        <f>+Data!Q77</f>
        <v>109</v>
      </c>
      <c r="G35" s="204"/>
      <c r="H35" s="205"/>
      <c r="I35" s="73"/>
      <c r="J35" s="199"/>
      <c r="K35" s="199"/>
      <c r="M35" s="1" t="s">
        <v>0</v>
      </c>
    </row>
    <row r="36" spans="2:14" ht="15.95" customHeight="1" x14ac:dyDescent="0.25">
      <c r="B36" s="11">
        <v>29</v>
      </c>
      <c r="C36" s="58" t="str">
        <f>+Data!O78</f>
        <v>INCA KM22</v>
      </c>
      <c r="D36" s="54">
        <f>+Data!P78</f>
        <v>14.2</v>
      </c>
      <c r="E36" s="54">
        <f>+Data!Q78</f>
        <v>4.1100000000000003</v>
      </c>
      <c r="G36" s="206"/>
      <c r="H36" s="207"/>
      <c r="J36" s="199"/>
      <c r="K36" s="199"/>
      <c r="L36" s="1" t="s">
        <v>0</v>
      </c>
    </row>
    <row r="37" spans="2:14" ht="15.95" customHeight="1" x14ac:dyDescent="0.25">
      <c r="B37" s="11">
        <v>30</v>
      </c>
      <c r="C37" s="58" t="str">
        <f>+Data!O79</f>
        <v>Bersal</v>
      </c>
      <c r="D37" s="54">
        <f>+Data!P79</f>
        <v>23.8</v>
      </c>
      <c r="E37" s="54">
        <f>+Data!Q79</f>
        <v>15</v>
      </c>
      <c r="G37" s="206"/>
      <c r="H37" s="207"/>
      <c r="I37" s="93" t="s">
        <v>0</v>
      </c>
      <c r="J37" s="191"/>
      <c r="K37" s="191"/>
      <c r="L37" s="1" t="s">
        <v>0</v>
      </c>
    </row>
    <row r="38" spans="2:14" ht="15.75" customHeight="1" thickBot="1" x14ac:dyDescent="0.25">
      <c r="B38" s="11"/>
      <c r="C38" s="59" t="s">
        <v>88</v>
      </c>
      <c r="D38" s="56">
        <f>SUM(D7:D37)</f>
        <v>2691.98</v>
      </c>
      <c r="E38" s="52">
        <f>SUM(E7:E37)</f>
        <v>2036.4499999999998</v>
      </c>
      <c r="G38" s="208"/>
      <c r="H38" s="209"/>
      <c r="I38" s="93"/>
      <c r="J38" s="191" t="s">
        <v>0</v>
      </c>
      <c r="K38" s="191"/>
      <c r="L38" s="93"/>
      <c r="M38" s="93"/>
      <c r="N38" s="2"/>
    </row>
    <row r="39" spans="2:14" ht="15.95" customHeight="1" thickBot="1" x14ac:dyDescent="0.25">
      <c r="B39" s="11">
        <f t="shared" ref="B39:B45" si="0">+B38+1</f>
        <v>1</v>
      </c>
      <c r="C39" s="60" t="s">
        <v>142</v>
      </c>
      <c r="D39" s="57">
        <f>+Data!P81</f>
        <v>49.5</v>
      </c>
      <c r="E39" s="55">
        <f>+Data!Q81</f>
        <v>18.29</v>
      </c>
      <c r="G39" s="217" t="s">
        <v>153</v>
      </c>
      <c r="H39" s="218"/>
      <c r="I39" s="93"/>
      <c r="J39" s="93"/>
      <c r="K39" s="2" t="s">
        <v>0</v>
      </c>
      <c r="L39" s="93"/>
      <c r="M39" s="93"/>
      <c r="N39" s="2"/>
    </row>
    <row r="40" spans="2:14" ht="15.95" customHeight="1" x14ac:dyDescent="0.2">
      <c r="B40" s="11">
        <f t="shared" si="0"/>
        <v>2</v>
      </c>
      <c r="C40" s="60" t="s">
        <v>143</v>
      </c>
      <c r="D40" s="57">
        <f>+Data!P82</f>
        <v>48</v>
      </c>
      <c r="E40" s="55">
        <f>+Data!Q82</f>
        <v>9.56</v>
      </c>
      <c r="G40" s="219"/>
      <c r="H40" s="220"/>
      <c r="I40" s="1" t="s">
        <v>0</v>
      </c>
      <c r="K40" s="2" t="s">
        <v>0</v>
      </c>
      <c r="L40" s="93"/>
      <c r="M40" s="93"/>
      <c r="N40" s="2"/>
    </row>
    <row r="41" spans="2:14" ht="15.95" customHeight="1" x14ac:dyDescent="0.2">
      <c r="B41" s="11">
        <f t="shared" si="0"/>
        <v>3</v>
      </c>
      <c r="C41" s="60" t="s">
        <v>72</v>
      </c>
      <c r="D41" s="57">
        <f>+Data!P83</f>
        <v>85.3</v>
      </c>
      <c r="E41" s="55">
        <f>+Data!Q83</f>
        <v>13.280000000000001</v>
      </c>
      <c r="G41" s="221"/>
      <c r="H41" s="222"/>
      <c r="I41" s="188" t="s">
        <v>0</v>
      </c>
      <c r="J41" s="188"/>
      <c r="K41" s="93"/>
      <c r="L41" s="216"/>
      <c r="M41" s="216"/>
      <c r="N41" s="2"/>
    </row>
    <row r="42" spans="2:14" ht="15.95" customHeight="1" x14ac:dyDescent="0.2">
      <c r="B42" s="11">
        <f t="shared" si="0"/>
        <v>4</v>
      </c>
      <c r="C42" s="60" t="s">
        <v>73</v>
      </c>
      <c r="D42" s="57">
        <f>+Data!P84</f>
        <v>30</v>
      </c>
      <c r="E42" s="55">
        <f>+Data!Q84</f>
        <v>0</v>
      </c>
      <c r="G42" s="221"/>
      <c r="H42" s="222"/>
      <c r="I42" s="188"/>
      <c r="J42" s="188"/>
      <c r="K42" s="93" t="s">
        <v>0</v>
      </c>
    </row>
    <row r="43" spans="2:14" ht="15.95" customHeight="1" x14ac:dyDescent="0.2">
      <c r="B43" s="11">
        <f t="shared" si="0"/>
        <v>5</v>
      </c>
      <c r="C43" s="60" t="s">
        <v>100</v>
      </c>
      <c r="D43" s="57">
        <f>+Data!P85</f>
        <v>27.8</v>
      </c>
      <c r="E43" s="55">
        <f>+Data!Q85</f>
        <v>31.1</v>
      </c>
      <c r="G43" s="221"/>
      <c r="H43" s="222"/>
      <c r="I43" s="188"/>
      <c r="J43" s="188"/>
      <c r="K43" s="93"/>
    </row>
    <row r="44" spans="2:14" ht="15.95" customHeight="1" x14ac:dyDescent="0.2">
      <c r="B44" s="11">
        <f t="shared" si="0"/>
        <v>6</v>
      </c>
      <c r="C44" s="60" t="s">
        <v>133</v>
      </c>
      <c r="D44" s="57">
        <f>+Data!P86</f>
        <v>57</v>
      </c>
      <c r="E44" s="55">
        <f>+Data!Q86</f>
        <v>0</v>
      </c>
      <c r="G44" s="221"/>
      <c r="H44" s="222"/>
      <c r="I44" s="188"/>
      <c r="J44" s="188" t="s">
        <v>0</v>
      </c>
      <c r="K44" s="175"/>
      <c r="L44" s="175"/>
    </row>
    <row r="45" spans="2:14" ht="15.95" customHeight="1" x14ac:dyDescent="0.2">
      <c r="B45" s="11">
        <f t="shared" si="0"/>
        <v>7</v>
      </c>
      <c r="C45" s="60" t="s">
        <v>74</v>
      </c>
      <c r="D45" s="57">
        <f>+Data!P87</f>
        <v>480</v>
      </c>
      <c r="E45" s="55">
        <f>+Data!Q87</f>
        <v>204.39999999999998</v>
      </c>
      <c r="G45" s="221"/>
      <c r="H45" s="222"/>
      <c r="I45" s="188"/>
      <c r="J45" s="188"/>
      <c r="K45" s="175"/>
      <c r="L45" s="175"/>
    </row>
    <row r="46" spans="2:14" ht="15.95" customHeight="1" thickBot="1" x14ac:dyDescent="0.25">
      <c r="B46" s="50"/>
      <c r="C46" s="61" t="s">
        <v>69</v>
      </c>
      <c r="D46" s="49">
        <f>SUM(D38:D45)</f>
        <v>3469.5800000000004</v>
      </c>
      <c r="E46" s="53">
        <f>SUM(E38:E45)</f>
        <v>2313.08</v>
      </c>
      <c r="G46" s="223"/>
      <c r="H46" s="224"/>
      <c r="I46" s="188"/>
      <c r="J46" s="188"/>
      <c r="K46" s="175"/>
      <c r="L46" s="175"/>
    </row>
    <row r="47" spans="2:14" ht="15.95" customHeight="1" x14ac:dyDescent="0.25">
      <c r="G47" s="188"/>
      <c r="H47" s="188"/>
      <c r="I47" s="188"/>
      <c r="J47" s="188"/>
      <c r="K47" s="175"/>
      <c r="L47" s="210" t="s">
        <v>137</v>
      </c>
      <c r="M47" s="211"/>
    </row>
    <row r="48" spans="2:14" ht="19.5" customHeight="1" x14ac:dyDescent="0.25">
      <c r="B48" s="7" t="s">
        <v>71</v>
      </c>
      <c r="G48" s="188"/>
      <c r="H48" s="188"/>
      <c r="K48" s="175"/>
      <c r="L48" s="212"/>
      <c r="M48" s="213"/>
    </row>
    <row r="49" spans="2:13" x14ac:dyDescent="0.25">
      <c r="B49" s="7" t="s">
        <v>75</v>
      </c>
      <c r="D49" s="12"/>
      <c r="K49" s="175"/>
      <c r="L49" s="212"/>
      <c r="M49" s="213"/>
    </row>
    <row r="50" spans="2:13" x14ac:dyDescent="0.25">
      <c r="H50" s="1" t="s">
        <v>0</v>
      </c>
      <c r="K50" s="175"/>
      <c r="L50" s="212"/>
      <c r="M50" s="213"/>
    </row>
    <row r="51" spans="2:13" x14ac:dyDescent="0.25">
      <c r="K51" s="175"/>
      <c r="L51" s="212"/>
      <c r="M51" s="213"/>
    </row>
    <row r="52" spans="2:13" x14ac:dyDescent="0.25">
      <c r="L52" s="212"/>
      <c r="M52" s="213"/>
    </row>
    <row r="53" spans="2:13" x14ac:dyDescent="0.25">
      <c r="C53" s="1" t="s">
        <v>73</v>
      </c>
      <c r="D53" s="1">
        <v>27.8</v>
      </c>
      <c r="L53" s="212"/>
      <c r="M53" s="213"/>
    </row>
    <row r="54" spans="2:13" x14ac:dyDescent="0.25">
      <c r="L54" s="212"/>
      <c r="M54" s="213"/>
    </row>
    <row r="55" spans="2:13" x14ac:dyDescent="0.25">
      <c r="L55" s="212"/>
      <c r="M55" s="213"/>
    </row>
    <row r="56" spans="2:13" x14ac:dyDescent="0.25">
      <c r="E56" s="1" t="s">
        <v>0</v>
      </c>
      <c r="L56" s="212"/>
      <c r="M56" s="213"/>
    </row>
    <row r="57" spans="2:13" x14ac:dyDescent="0.25">
      <c r="C57" s="1" t="s">
        <v>0</v>
      </c>
      <c r="L57" s="212"/>
      <c r="M57" s="213"/>
    </row>
    <row r="58" spans="2:13" ht="13.5" thickBot="1" x14ac:dyDescent="0.3">
      <c r="L58" s="214"/>
      <c r="M58" s="215"/>
    </row>
  </sheetData>
  <sheetProtection algorithmName="SHA-512" hashValue="n1dKzjaNslD+WTzDFWs8B+vQusWYlYvByMUkkzSrszOtTZRA57Kd8tbBXUNL8e5O1TtGaSJYAu+92BPunOLoZQ==" saltValue="adTyyB07y+wiB7RmMS9fog==" spinCount="100000" sheet="1" objects="1" scenarios="1"/>
  <mergeCells count="16">
    <mergeCell ref="G10:H10"/>
    <mergeCell ref="G16:H17"/>
    <mergeCell ref="G22:H22"/>
    <mergeCell ref="G23:H26"/>
    <mergeCell ref="B3:H3"/>
    <mergeCell ref="B5:H5"/>
    <mergeCell ref="B4:H4"/>
    <mergeCell ref="G6:H6"/>
    <mergeCell ref="G7:H7"/>
    <mergeCell ref="G27:H30"/>
    <mergeCell ref="G31:H34"/>
    <mergeCell ref="L47:M58"/>
    <mergeCell ref="L41:M41"/>
    <mergeCell ref="G35:H38"/>
    <mergeCell ref="G39:H39"/>
    <mergeCell ref="G40:H46"/>
  </mergeCells>
  <conditionalFormatting sqref="C7:C44">
    <cfRule type="cellIs" dxfId="107" priority="88" stopIfTrue="1" operator="equal">
      <formula>"CESPM 1 TG"</formula>
    </cfRule>
    <cfRule type="cellIs" dxfId="106" priority="89" stopIfTrue="1" operator="equal">
      <formula>"CESPM 2 TG"</formula>
    </cfRule>
    <cfRule type="cellIs" dxfId="105" priority="90" stopIfTrue="1" operator="equal">
      <formula>"CESPM 3 TG"</formula>
    </cfRule>
  </conditionalFormatting>
  <conditionalFormatting sqref="E39:E45 C9:C44 D9:E37 C7:E8">
    <cfRule type="cellIs" dxfId="104" priority="86" operator="equal">
      <formula>0</formula>
    </cfRule>
    <cfRule type="containsErrors" dxfId="103" priority="87">
      <formula>ISERROR(C7)</formula>
    </cfRule>
  </conditionalFormatting>
  <conditionalFormatting sqref="E39:E45 D7:E37">
    <cfRule type="expression" dxfId="102" priority="113" stopIfTrue="1">
      <formula>AND($E7&lt;#REF!,$E7&gt;0)</formula>
    </cfRule>
  </conditionalFormatting>
  <conditionalFormatting sqref="E46 D38:D44">
    <cfRule type="expression" dxfId="101" priority="248" stopIfTrue="1">
      <formula>AND($D38&lt;#REF!,$D38&gt;0)</formula>
    </cfRule>
  </conditionalFormatting>
  <conditionalFormatting sqref="H11:H12">
    <cfRule type="cellIs" dxfId="100" priority="67" stopIfTrue="1" operator="equal">
      <formula>"CESPM 1 TG"</formula>
    </cfRule>
    <cfRule type="cellIs" dxfId="99" priority="68" stopIfTrue="1" operator="equal">
      <formula>"CESPM 2 TG"</formula>
    </cfRule>
    <cfRule type="cellIs" dxfId="98" priority="69" stopIfTrue="1" operator="equal">
      <formula>"CESPM 3 TG"</formula>
    </cfRule>
  </conditionalFormatting>
  <conditionalFormatting sqref="H11:H12">
    <cfRule type="cellIs" dxfId="97" priority="65" operator="equal">
      <formula>0</formula>
    </cfRule>
    <cfRule type="containsErrors" dxfId="96" priority="66">
      <formula>ISERROR(H11)</formula>
    </cfRule>
  </conditionalFormatting>
  <conditionalFormatting sqref="H14:H15 H18">
    <cfRule type="cellIs" dxfId="95" priority="57" stopIfTrue="1" operator="equal">
      <formula>"CESPM 1 TG"</formula>
    </cfRule>
    <cfRule type="cellIs" dxfId="94" priority="58" stopIfTrue="1" operator="equal">
      <formula>"CESPM 2 TG"</formula>
    </cfRule>
    <cfRule type="cellIs" dxfId="93" priority="59" stopIfTrue="1" operator="equal">
      <formula>"CESPM 3 TG"</formula>
    </cfRule>
  </conditionalFormatting>
  <conditionalFormatting sqref="H14:H15 H18">
    <cfRule type="cellIs" dxfId="92" priority="55" operator="equal">
      <formula>0</formula>
    </cfRule>
    <cfRule type="containsErrors" dxfId="91" priority="56">
      <formula>ISERROR(H14)</formula>
    </cfRule>
  </conditionalFormatting>
  <conditionalFormatting sqref="C46">
    <cfRule type="cellIs" dxfId="90" priority="36" stopIfTrue="1" operator="equal">
      <formula>"CESPM 1 TG"</formula>
    </cfRule>
    <cfRule type="cellIs" dxfId="89" priority="37" stopIfTrue="1" operator="equal">
      <formula>"CESPM 2 TG"</formula>
    </cfRule>
    <cfRule type="cellIs" dxfId="88" priority="38" stopIfTrue="1" operator="equal">
      <formula>"CESPM 3 TG"</formula>
    </cfRule>
  </conditionalFormatting>
  <conditionalFormatting sqref="C46">
    <cfRule type="cellIs" dxfId="87" priority="34" operator="equal">
      <formula>0</formula>
    </cfRule>
    <cfRule type="containsErrors" dxfId="86" priority="35">
      <formula>ISERROR(C46)</formula>
    </cfRule>
  </conditionalFormatting>
  <conditionalFormatting sqref="D45:D46">
    <cfRule type="expression" dxfId="85" priority="39" stopIfTrue="1">
      <formula>AND($D45&lt;#REF!,$D45&gt;0)</formula>
    </cfRule>
  </conditionalFormatting>
  <conditionalFormatting sqref="C45">
    <cfRule type="cellIs" dxfId="84" priority="20" stopIfTrue="1" operator="equal">
      <formula>"CESPM 1 TG"</formula>
    </cfRule>
    <cfRule type="cellIs" dxfId="83" priority="21" stopIfTrue="1" operator="equal">
      <formula>"CESPM 2 TG"</formula>
    </cfRule>
    <cfRule type="cellIs" dxfId="82" priority="22" stopIfTrue="1" operator="equal">
      <formula>"CESPM 3 TG"</formula>
    </cfRule>
  </conditionalFormatting>
  <conditionalFormatting sqref="C45">
    <cfRule type="cellIs" dxfId="81" priority="18" operator="equal">
      <formula>0</formula>
    </cfRule>
    <cfRule type="containsErrors" dxfId="80" priority="19">
      <formula>ISERROR(C45)</formula>
    </cfRule>
  </conditionalFormatting>
  <conditionalFormatting sqref="E38">
    <cfRule type="cellIs" dxfId="79" priority="15" operator="equal">
      <formula>0</formula>
    </cfRule>
  </conditionalFormatting>
  <conditionalFormatting sqref="H8">
    <cfRule type="cellIs" dxfId="78" priority="8" stopIfTrue="1" operator="equal">
      <formula>"CESPM 1 TG"</formula>
    </cfRule>
    <cfRule type="cellIs" dxfId="77" priority="9" stopIfTrue="1" operator="equal">
      <formula>"CESPM 2 TG"</formula>
    </cfRule>
    <cfRule type="cellIs" dxfId="76" priority="10" stopIfTrue="1" operator="equal">
      <formula>"CESPM 3 TG"</formula>
    </cfRule>
  </conditionalFormatting>
  <conditionalFormatting sqref="H8">
    <cfRule type="cellIs" dxfId="75" priority="6" operator="equal">
      <formula>0</formula>
    </cfRule>
    <cfRule type="containsErrors" dxfId="74" priority="7">
      <formula>ISERROR(H8)</formula>
    </cfRule>
  </conditionalFormatting>
  <conditionalFormatting sqref="H9">
    <cfRule type="cellIs" dxfId="73" priority="3" stopIfTrue="1" operator="equal">
      <formula>"CESPM 1 TG"</formula>
    </cfRule>
    <cfRule type="cellIs" dxfId="72" priority="4" stopIfTrue="1" operator="equal">
      <formula>"CESPM 2 TG"</formula>
    </cfRule>
    <cfRule type="cellIs" dxfId="71" priority="5" stopIfTrue="1" operator="equal">
      <formula>"CESPM 3 TG"</formula>
    </cfRule>
  </conditionalFormatting>
  <conditionalFormatting sqref="H9">
    <cfRule type="cellIs" dxfId="70" priority="1" operator="equal">
      <formula>0</formula>
    </cfRule>
    <cfRule type="containsErrors" dxfId="69" priority="2">
      <formula>ISERROR(H9)</formula>
    </cfRule>
  </conditionalFormatting>
  <printOptions horizontalCentered="1" verticalCentered="1" gridLines="1"/>
  <pageMargins left="0.74803149606299213" right="0.74803149606299213" top="0.19685039370078741" bottom="0.19685039370078741" header="0.23622047244094491" footer="0.23622047244094491"/>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I58"/>
  <sheetViews>
    <sheetView tabSelected="1" zoomScale="115" zoomScaleNormal="115" workbookViewId="0">
      <selection activeCell="K15" sqref="K15"/>
    </sheetView>
  </sheetViews>
  <sheetFormatPr baseColWidth="10" defaultRowHeight="15" x14ac:dyDescent="0.25"/>
  <cols>
    <col min="2" max="2" width="35" bestFit="1" customWidth="1"/>
    <col min="3" max="3" width="16.5703125" customWidth="1"/>
    <col min="4" max="4" width="15.42578125" customWidth="1"/>
    <col min="5" max="5" width="14.7109375" customWidth="1"/>
    <col min="6" max="6" width="17.5703125" customWidth="1"/>
  </cols>
  <sheetData>
    <row r="1" spans="1:9" ht="15.75" customHeight="1" thickBot="1" x14ac:dyDescent="0.3"/>
    <row r="2" spans="1:9" ht="17.25" customHeight="1" thickBot="1" x14ac:dyDescent="0.3">
      <c r="A2" s="237" t="s">
        <v>77</v>
      </c>
      <c r="B2" s="238"/>
      <c r="C2" s="238"/>
      <c r="D2" s="238"/>
      <c r="E2" s="238"/>
      <c r="F2" s="239"/>
    </row>
    <row r="3" spans="1:9" ht="39" customHeight="1" x14ac:dyDescent="0.25">
      <c r="A3" s="123" t="s">
        <v>60</v>
      </c>
      <c r="B3" s="124" t="s">
        <v>36</v>
      </c>
      <c r="C3" s="125" t="s">
        <v>34</v>
      </c>
      <c r="D3" s="125" t="s">
        <v>83</v>
      </c>
      <c r="E3" s="125" t="s">
        <v>58</v>
      </c>
      <c r="F3" s="125" t="s">
        <v>84</v>
      </c>
    </row>
    <row r="4" spans="1:9" x14ac:dyDescent="0.25">
      <c r="A4" s="11">
        <v>1</v>
      </c>
      <c r="B4" s="89" t="str">
        <f>+Data!C49</f>
        <v>ITABO 1</v>
      </c>
      <c r="C4" s="8" t="str">
        <f>+Data!D49</f>
        <v>Carbón</v>
      </c>
      <c r="D4" s="5">
        <f>+Data!E49</f>
        <v>120</v>
      </c>
      <c r="E4" s="154">
        <f>+Data!F49</f>
        <v>0</v>
      </c>
      <c r="F4" s="127">
        <f>+Data!H49</f>
        <v>42.180557247373336</v>
      </c>
    </row>
    <row r="5" spans="1:9" x14ac:dyDescent="0.25">
      <c r="A5" s="11">
        <v>2</v>
      </c>
      <c r="B5" s="89" t="str">
        <f>+Data!C50</f>
        <v>ITABO 2</v>
      </c>
      <c r="C5" s="8" t="str">
        <f>+Data!D50</f>
        <v>Carbón</v>
      </c>
      <c r="D5" s="5">
        <f>+Data!E50</f>
        <v>120</v>
      </c>
      <c r="E5" s="154">
        <f>+Data!F50</f>
        <v>240</v>
      </c>
      <c r="F5" s="127">
        <f>+Data!H50</f>
        <v>44.377217117688296</v>
      </c>
    </row>
    <row r="6" spans="1:9" x14ac:dyDescent="0.25">
      <c r="A6" s="11">
        <v>3</v>
      </c>
      <c r="B6" s="89" t="str">
        <f>+Data!C51</f>
        <v>LOS ORÍGENES POWER PLANT GAS NATURAL</v>
      </c>
      <c r="C6" s="8" t="str">
        <f>+Data!D51</f>
        <v>Gas Natural</v>
      </c>
      <c r="D6" s="5">
        <f>+Data!E51</f>
        <v>0</v>
      </c>
      <c r="E6" s="154">
        <f>+Data!F51</f>
        <v>240</v>
      </c>
      <c r="F6" s="127">
        <f>+Data!H51</f>
        <v>46.418393870693968</v>
      </c>
    </row>
    <row r="7" spans="1:9" x14ac:dyDescent="0.25">
      <c r="A7" s="11">
        <v>4</v>
      </c>
      <c r="B7" s="89" t="str">
        <f>+Data!C52</f>
        <v>PARQUE ENERGETICO LOS MINA CC PARCIAL</v>
      </c>
      <c r="C7" s="8" t="str">
        <f>+Data!D52</f>
        <v>Gas Natural</v>
      </c>
      <c r="D7" s="5">
        <f>+Data!E52</f>
        <v>0</v>
      </c>
      <c r="E7" s="154">
        <f>+Data!F52</f>
        <v>240</v>
      </c>
      <c r="F7" s="127">
        <f>+Data!H52</f>
        <v>46.732332572099466</v>
      </c>
    </row>
    <row r="8" spans="1:9" x14ac:dyDescent="0.25">
      <c r="A8" s="11">
        <v>5</v>
      </c>
      <c r="B8" s="89" t="str">
        <f>+Data!C53</f>
        <v>PARQUE ENERGETICO LOS MINA CC TOTAL</v>
      </c>
      <c r="C8" s="8" t="str">
        <f>+Data!D53</f>
        <v>Gas Natural</v>
      </c>
      <c r="D8" s="5">
        <f>+Data!E53</f>
        <v>0</v>
      </c>
      <c r="E8" s="154">
        <f>+Data!F53</f>
        <v>240</v>
      </c>
      <c r="F8" s="127">
        <f>+Data!H53</f>
        <v>48.011861956604946</v>
      </c>
    </row>
    <row r="9" spans="1:9" x14ac:dyDescent="0.25">
      <c r="A9" s="11">
        <v>6</v>
      </c>
      <c r="B9" s="89" t="str">
        <f>+Data!C54</f>
        <v>BARAHONA CARBON</v>
      </c>
      <c r="C9" s="8" t="str">
        <f>+Data!D54</f>
        <v>Carbón</v>
      </c>
      <c r="D9" s="5">
        <f>+Data!E54</f>
        <v>52</v>
      </c>
      <c r="E9" s="154">
        <f>+Data!F54</f>
        <v>292</v>
      </c>
      <c r="F9" s="127">
        <f>+Data!H54</f>
        <v>59.766083038434033</v>
      </c>
      <c r="I9" t="s">
        <v>0</v>
      </c>
    </row>
    <row r="10" spans="1:9" x14ac:dyDescent="0.25">
      <c r="A10" s="11">
        <v>7</v>
      </c>
      <c r="B10" s="89" t="str">
        <f>+Data!C55</f>
        <v>AES ANDRES</v>
      </c>
      <c r="C10" s="8" t="str">
        <f>+Data!D55</f>
        <v>Gas Natural</v>
      </c>
      <c r="D10" s="5">
        <f>+Data!E55</f>
        <v>125</v>
      </c>
      <c r="E10" s="154">
        <f>+Data!F55</f>
        <v>417</v>
      </c>
      <c r="F10" s="127">
        <f>+Data!H55</f>
        <v>66.689506039628924</v>
      </c>
    </row>
    <row r="11" spans="1:9" x14ac:dyDescent="0.25">
      <c r="A11" s="11">
        <v>8</v>
      </c>
      <c r="B11" s="89" t="str">
        <f>+Data!C56</f>
        <v>LOS MINA 6</v>
      </c>
      <c r="C11" s="8" t="str">
        <f>+Data!D56</f>
        <v>Gas Natural</v>
      </c>
      <c r="D11" s="5">
        <f>+Data!E56</f>
        <v>105</v>
      </c>
      <c r="E11" s="154">
        <f>+Data!F56</f>
        <v>522</v>
      </c>
      <c r="F11" s="127">
        <f>+Data!H56</f>
        <v>71.20898915979231</v>
      </c>
      <c r="I11" t="s">
        <v>0</v>
      </c>
    </row>
    <row r="12" spans="1:9" x14ac:dyDescent="0.25">
      <c r="A12" s="11">
        <v>9</v>
      </c>
      <c r="B12" s="89" t="str">
        <f>+Data!C57</f>
        <v>LOS MINA 5</v>
      </c>
      <c r="C12" s="150" t="str">
        <f>+Data!D57</f>
        <v>Gas Natural</v>
      </c>
      <c r="D12" s="5">
        <f>+Data!E57</f>
        <v>105</v>
      </c>
      <c r="E12" s="154">
        <f>+Data!F57</f>
        <v>627</v>
      </c>
      <c r="F12" s="127">
        <f>+Data!H57</f>
        <v>72.737833025662439</v>
      </c>
    </row>
    <row r="13" spans="1:9" x14ac:dyDescent="0.25">
      <c r="A13" s="11">
        <v>10</v>
      </c>
      <c r="B13" s="89" t="str">
        <f>+Data!C58</f>
        <v>ESTRELLA DEL MAR 2 CFO</v>
      </c>
      <c r="C13" s="8" t="str">
        <f>+Data!D58</f>
        <v>Fuel Oil #6</v>
      </c>
      <c r="D13" s="5">
        <f>+Data!E58</f>
        <v>0</v>
      </c>
      <c r="E13" s="154">
        <f>+Data!F58</f>
        <v>627</v>
      </c>
      <c r="F13" s="127">
        <f>+Data!H58</f>
        <v>72.796457169131529</v>
      </c>
    </row>
    <row r="14" spans="1:9" x14ac:dyDescent="0.25">
      <c r="A14" s="11">
        <v>11</v>
      </c>
      <c r="B14" s="89" t="str">
        <f>+Data!C59</f>
        <v>ESTRELLA DEL MAR 2 CGN</v>
      </c>
      <c r="C14" s="150" t="str">
        <f>+Data!D59</f>
        <v>Gas Natural</v>
      </c>
      <c r="D14" s="5">
        <f>+Data!E59</f>
        <v>110</v>
      </c>
      <c r="E14" s="154">
        <f>+Data!F59</f>
        <v>737</v>
      </c>
      <c r="F14" s="127">
        <f>+Data!H59</f>
        <v>76.283600131623842</v>
      </c>
      <c r="I14" t="s">
        <v>0</v>
      </c>
    </row>
    <row r="15" spans="1:9" x14ac:dyDescent="0.25">
      <c r="A15" s="11">
        <v>12</v>
      </c>
      <c r="B15" s="89" t="str">
        <f>+Data!C60</f>
        <v>CEPP 1</v>
      </c>
      <c r="C15" s="8" t="str">
        <f>+Data!D60</f>
        <v>Fuel Oil #6</v>
      </c>
      <c r="D15" s="5">
        <f>+Data!E60</f>
        <v>5.2</v>
      </c>
      <c r="E15" s="154">
        <f>+Data!F60</f>
        <v>742.2</v>
      </c>
      <c r="F15" s="127">
        <f>+Data!H60</f>
        <v>78.879115858950925</v>
      </c>
    </row>
    <row r="16" spans="1:9" x14ac:dyDescent="0.25">
      <c r="A16" s="11">
        <v>13</v>
      </c>
      <c r="B16" s="89" t="str">
        <f>+Data!C61</f>
        <v>ESTRELLA DEL MAR 2 SFO</v>
      </c>
      <c r="C16" s="8" t="str">
        <f>+Data!D61</f>
        <v>Fuel Oil #6</v>
      </c>
      <c r="D16" s="5">
        <f>+Data!E61</f>
        <v>0</v>
      </c>
      <c r="E16" s="154">
        <f>+Data!F61</f>
        <v>742.2</v>
      </c>
      <c r="F16" s="127">
        <f>+Data!H61</f>
        <v>79.213242503351211</v>
      </c>
    </row>
    <row r="17" spans="1:9" x14ac:dyDescent="0.25">
      <c r="A17" s="11">
        <v>14</v>
      </c>
      <c r="B17" s="89" t="str">
        <f>+Data!C62</f>
        <v>CEPP 2</v>
      </c>
      <c r="C17" s="8" t="str">
        <f>+Data!D62</f>
        <v>Fuel Oil #6</v>
      </c>
      <c r="D17" s="5">
        <f>+Data!E62</f>
        <v>41.6</v>
      </c>
      <c r="E17" s="154">
        <f>+Data!F62</f>
        <v>783.80000000000007</v>
      </c>
      <c r="F17" s="127">
        <f>+Data!H62</f>
        <v>79.241714587207824</v>
      </c>
    </row>
    <row r="18" spans="1:9" x14ac:dyDescent="0.25">
      <c r="A18" s="11">
        <v>15</v>
      </c>
      <c r="B18" s="89" t="str">
        <f>+Data!C63</f>
        <v>PIMENTEL 3</v>
      </c>
      <c r="C18" s="8" t="str">
        <f>+Data!D63</f>
        <v>Fuel Oil #6</v>
      </c>
      <c r="D18" s="5">
        <f>+Data!E63</f>
        <v>34.15</v>
      </c>
      <c r="E18" s="154">
        <f>+Data!F63</f>
        <v>817.95</v>
      </c>
      <c r="F18" s="127">
        <f>+Data!H63</f>
        <v>82.267873617176477</v>
      </c>
    </row>
    <row r="19" spans="1:9" x14ac:dyDescent="0.25">
      <c r="A19" s="11">
        <v>16</v>
      </c>
      <c r="B19" s="89" t="str">
        <f>+Data!C64</f>
        <v>ESTRELLA DEL MAR 2 SGN</v>
      </c>
      <c r="C19" s="8" t="str">
        <f>+Data!D64</f>
        <v>Gas Natural</v>
      </c>
      <c r="D19" s="5">
        <f>+Data!E64</f>
        <v>0</v>
      </c>
      <c r="E19" s="154">
        <f>+Data!F64</f>
        <v>817.95</v>
      </c>
      <c r="F19" s="127">
        <f>+Data!H64</f>
        <v>83.007766466103874</v>
      </c>
      <c r="G19" t="s">
        <v>0</v>
      </c>
    </row>
    <row r="20" spans="1:9" x14ac:dyDescent="0.25">
      <c r="A20" s="11">
        <v>17</v>
      </c>
      <c r="B20" s="89" t="str">
        <f>+Data!C65</f>
        <v>QUISQUEYA 1 SAN PEDRO</v>
      </c>
      <c r="C20" s="8" t="str">
        <f>+Data!D65</f>
        <v>Fuel Oil #6</v>
      </c>
      <c r="D20" s="5">
        <f>+Data!E65</f>
        <v>51</v>
      </c>
      <c r="E20" s="154">
        <f>+Data!F65</f>
        <v>868.95</v>
      </c>
      <c r="F20" s="127">
        <f>+Data!H65</f>
        <v>83.417855062115294</v>
      </c>
      <c r="H20" t="s">
        <v>0</v>
      </c>
      <c r="I20" t="s">
        <v>128</v>
      </c>
    </row>
    <row r="21" spans="1:9" x14ac:dyDescent="0.25">
      <c r="A21" s="11">
        <v>18</v>
      </c>
      <c r="B21" s="89" t="str">
        <f>+Data!C66</f>
        <v>QUISQUEYA 1B SAN PEDRO</v>
      </c>
      <c r="C21" s="8" t="str">
        <f>+Data!D66</f>
        <v>Fuel Oil #6</v>
      </c>
      <c r="D21" s="5">
        <f>+Data!E66</f>
        <v>17</v>
      </c>
      <c r="E21" s="154">
        <f>+Data!F66</f>
        <v>885.95</v>
      </c>
      <c r="F21" s="127">
        <f>+Data!H66</f>
        <v>83.417855062115294</v>
      </c>
    </row>
    <row r="22" spans="1:9" x14ac:dyDescent="0.25">
      <c r="A22" s="11">
        <v>19</v>
      </c>
      <c r="B22" s="89" t="str">
        <f>+Data!C67</f>
        <v>QUISQUEYA 2</v>
      </c>
      <c r="C22" s="8" t="str">
        <f>+Data!D67</f>
        <v>Fuel Oil #6</v>
      </c>
      <c r="D22" s="5">
        <f>+Data!E67</f>
        <v>212</v>
      </c>
      <c r="E22" s="154">
        <f>+Data!F67</f>
        <v>1097.95</v>
      </c>
      <c r="F22" s="127">
        <f>+Data!H67</f>
        <v>84.969683976118247</v>
      </c>
    </row>
    <row r="23" spans="1:9" x14ac:dyDescent="0.25">
      <c r="A23" s="11">
        <v>20</v>
      </c>
      <c r="B23" s="89" t="str">
        <f>+Data!C68</f>
        <v>QUISQUEYA 1</v>
      </c>
      <c r="C23" s="8" t="str">
        <f>+Data!D68</f>
        <v>Fuel Oil #6</v>
      </c>
      <c r="D23" s="5">
        <f>+Data!E68</f>
        <v>150</v>
      </c>
      <c r="E23" s="154">
        <f>+Data!F68</f>
        <v>1247.95</v>
      </c>
      <c r="F23" s="127">
        <f>+Data!H68</f>
        <v>86.374398095291767</v>
      </c>
    </row>
    <row r="24" spans="1:9" x14ac:dyDescent="0.25">
      <c r="A24" s="11">
        <v>21</v>
      </c>
      <c r="B24" s="89" t="str">
        <f>+Data!C69</f>
        <v>SULTANA DEL ESTE</v>
      </c>
      <c r="C24" s="8" t="str">
        <f>+Data!D69</f>
        <v>Fuel Oil #6</v>
      </c>
      <c r="D24" s="5">
        <f>+Data!E69</f>
        <v>68</v>
      </c>
      <c r="E24" s="154">
        <f>+Data!F69</f>
        <v>1315.95</v>
      </c>
      <c r="F24" s="127">
        <f>+Data!H69</f>
        <v>87.067796999157423</v>
      </c>
    </row>
    <row r="25" spans="1:9" x14ac:dyDescent="0.25">
      <c r="A25" s="18">
        <v>22</v>
      </c>
      <c r="B25" s="89" t="str">
        <f>+Data!C70</f>
        <v>PIMENTEL 1</v>
      </c>
      <c r="C25" s="8" t="str">
        <f>+Data!D70</f>
        <v>Fuel Oil #6</v>
      </c>
      <c r="D25" s="5">
        <f>+Data!E70</f>
        <v>31.42</v>
      </c>
      <c r="E25" s="154">
        <f>+Data!F70</f>
        <v>1347.3700000000001</v>
      </c>
      <c r="F25" s="127">
        <f>+Data!H70</f>
        <v>88.903848460494928</v>
      </c>
    </row>
    <row r="26" spans="1:9" x14ac:dyDescent="0.25">
      <c r="A26" s="11">
        <v>23</v>
      </c>
      <c r="B26" s="89" t="str">
        <f>+Data!C71</f>
        <v>PIMENTEL 2</v>
      </c>
      <c r="C26" s="8" t="str">
        <f>+Data!D71</f>
        <v>Fuel Oil #6</v>
      </c>
      <c r="D26" s="5">
        <f>+Data!E71</f>
        <v>27.88</v>
      </c>
      <c r="E26" s="154">
        <f>+Data!F71</f>
        <v>1375.2500000000002</v>
      </c>
      <c r="F26" s="127">
        <f>+Data!H71</f>
        <v>89.812715114124543</v>
      </c>
    </row>
    <row r="27" spans="1:9" x14ac:dyDescent="0.25">
      <c r="A27" s="11">
        <v>24</v>
      </c>
      <c r="B27" s="89" t="str">
        <f>+Data!C72</f>
        <v>MONTE RIO</v>
      </c>
      <c r="C27" s="8" t="str">
        <f>+Data!D72</f>
        <v>Fuel Oil #6</v>
      </c>
      <c r="D27" s="5">
        <f>+Data!E72</f>
        <v>93.2</v>
      </c>
      <c r="E27" s="154">
        <f>+Data!F72</f>
        <v>1468.4500000000003</v>
      </c>
      <c r="F27" s="127">
        <f>+Data!H72</f>
        <v>90.060568379834052</v>
      </c>
    </row>
    <row r="28" spans="1:9" x14ac:dyDescent="0.25">
      <c r="A28" s="11">
        <v>25</v>
      </c>
      <c r="B28" s="89" t="str">
        <f>+Data!C73</f>
        <v>LOS ORÍGENES POWER PLANT FUEL OIL</v>
      </c>
      <c r="C28" s="8" t="str">
        <f>+Data!D73</f>
        <v>Fuel Oil #6</v>
      </c>
      <c r="D28" s="5">
        <f>+Data!E73</f>
        <v>58.9</v>
      </c>
      <c r="E28" s="154">
        <f>+Data!F73</f>
        <v>1527.3500000000004</v>
      </c>
      <c r="F28" s="127">
        <f>+Data!H73</f>
        <v>91.299824780780611</v>
      </c>
      <c r="G28" s="156"/>
    </row>
    <row r="29" spans="1:9" x14ac:dyDescent="0.25">
      <c r="A29" s="11">
        <v>26</v>
      </c>
      <c r="B29" s="89" t="str">
        <f>+Data!C74</f>
        <v>PALAMARA</v>
      </c>
      <c r="C29" s="8" t="str">
        <f>+Data!D74</f>
        <v>Fuel Oil #6</v>
      </c>
      <c r="D29" s="5">
        <f>+Data!E74</f>
        <v>94.7</v>
      </c>
      <c r="E29" s="154">
        <f>+Data!F74</f>
        <v>1622.0500000000004</v>
      </c>
      <c r="F29" s="127">
        <f>+Data!H74</f>
        <v>94.397966134565124</v>
      </c>
    </row>
    <row r="30" spans="1:9" x14ac:dyDescent="0.25">
      <c r="A30" s="11">
        <v>27</v>
      </c>
      <c r="B30" s="89" t="str">
        <f>+Data!C75</f>
        <v>LA VEGA</v>
      </c>
      <c r="C30" s="8" t="str">
        <f>+Data!D76</f>
        <v>Fuel Oil #6</v>
      </c>
      <c r="D30" s="5">
        <f>+Data!E75</f>
        <v>67.5</v>
      </c>
      <c r="E30" s="154">
        <f>+Data!F75</f>
        <v>1689.5500000000004</v>
      </c>
      <c r="F30" s="127">
        <f>+Data!H75</f>
        <v>94.684961211520886</v>
      </c>
    </row>
    <row r="31" spans="1:9" x14ac:dyDescent="0.25">
      <c r="A31" s="11">
        <v>28</v>
      </c>
      <c r="B31" s="89" t="str">
        <f>+Data!C76</f>
        <v>PALENQUE</v>
      </c>
      <c r="C31" s="8" t="str">
        <f>+Data!D77</f>
        <v>Fuel Oil #6</v>
      </c>
      <c r="D31" s="5">
        <f>+Data!E76</f>
        <v>25</v>
      </c>
      <c r="E31" s="154">
        <f>+Data!F76</f>
        <v>1647.0500000000004</v>
      </c>
      <c r="F31" s="127">
        <f>+Data!H76</f>
        <v>96.269743822589405</v>
      </c>
    </row>
    <row r="32" spans="1:9" x14ac:dyDescent="0.25">
      <c r="A32" s="11">
        <v>29</v>
      </c>
      <c r="B32" s="89" t="str">
        <f>+Data!C77</f>
        <v>INCA KM22</v>
      </c>
      <c r="C32" s="8" t="str">
        <f>+Data!D78</f>
        <v>Fuel Oil #6</v>
      </c>
      <c r="D32" s="5">
        <f>+Data!E77</f>
        <v>8.4</v>
      </c>
      <c r="E32" s="154">
        <f>+Data!F77</f>
        <v>1655.4500000000005</v>
      </c>
      <c r="F32" s="127">
        <f>+Data!H77</f>
        <v>100.57172874699785</v>
      </c>
    </row>
    <row r="33" spans="1:9" x14ac:dyDescent="0.25">
      <c r="A33" s="11">
        <v>30</v>
      </c>
      <c r="B33" s="89" t="str">
        <f>+Data!C78</f>
        <v>METALDOM</v>
      </c>
      <c r="C33" s="8" t="str">
        <f>+Data!D78</f>
        <v>Fuel Oil #6</v>
      </c>
      <c r="D33" s="5">
        <f>+Data!E78</f>
        <v>40</v>
      </c>
      <c r="E33" s="154">
        <f>+Data!F78</f>
        <v>1695.4500000000005</v>
      </c>
      <c r="F33" s="127">
        <f>+Data!H78</f>
        <v>102.38757809618795</v>
      </c>
    </row>
    <row r="34" spans="1:9" x14ac:dyDescent="0.25">
      <c r="A34" s="11">
        <v>31</v>
      </c>
      <c r="B34" s="89" t="str">
        <f>+Data!C79</f>
        <v>BERSAL</v>
      </c>
      <c r="C34" s="8" t="str">
        <f>+Data!D79</f>
        <v>Fuel Oil #6</v>
      </c>
      <c r="D34" s="5">
        <f>+Data!E79</f>
        <v>15</v>
      </c>
      <c r="E34" s="154">
        <f>+Data!F79</f>
        <v>1710.4500000000005</v>
      </c>
      <c r="F34" s="127">
        <f>+Data!H79</f>
        <v>107.3187945347873</v>
      </c>
    </row>
    <row r="35" spans="1:9" x14ac:dyDescent="0.25">
      <c r="A35" s="11">
        <v>32</v>
      </c>
      <c r="B35" s="89" t="str">
        <f>+Data!C80</f>
        <v>CESPM 1</v>
      </c>
      <c r="C35" s="8" t="str">
        <f>+Data!D80</f>
        <v>Fuel Oil #2</v>
      </c>
      <c r="D35" s="5">
        <f>+Data!E80</f>
        <v>94</v>
      </c>
      <c r="E35" s="154">
        <f>+Data!F80</f>
        <v>1804.4500000000005</v>
      </c>
      <c r="F35" s="127">
        <f>+Data!H80</f>
        <v>122.53781860052423</v>
      </c>
      <c r="I35" t="s">
        <v>0</v>
      </c>
    </row>
    <row r="36" spans="1:9" x14ac:dyDescent="0.25">
      <c r="A36" s="11">
        <v>33</v>
      </c>
      <c r="B36" s="89" t="str">
        <f>+Data!C81</f>
        <v>CESPM 3</v>
      </c>
      <c r="C36" s="8" t="str">
        <f>+Data!D81</f>
        <v>Fuel Oil #2</v>
      </c>
      <c r="D36" s="5">
        <f>+Data!E81</f>
        <v>94</v>
      </c>
      <c r="E36" s="154">
        <f>+Data!F81</f>
        <v>1898.4500000000005</v>
      </c>
      <c r="F36" s="127">
        <f>+Data!H81</f>
        <v>124.16587987333949</v>
      </c>
    </row>
    <row r="37" spans="1:9" x14ac:dyDescent="0.25">
      <c r="A37" s="11">
        <v>34</v>
      </c>
      <c r="B37" s="89" t="str">
        <f>+Data!C82</f>
        <v>CESPM 2</v>
      </c>
      <c r="C37" s="8" t="str">
        <f>+Data!D82</f>
        <v>Fuel Oil #2</v>
      </c>
      <c r="D37" s="5">
        <f>+Data!E82</f>
        <v>94</v>
      </c>
      <c r="E37" s="154">
        <f>+Data!F82</f>
        <v>1992.4500000000005</v>
      </c>
      <c r="F37" s="127">
        <f>+Data!H82</f>
        <v>134.24613402619522</v>
      </c>
    </row>
    <row r="38" spans="1:9" x14ac:dyDescent="0.25">
      <c r="A38" s="11">
        <v>35</v>
      </c>
      <c r="B38" s="163" t="str">
        <f>+Data!C83</f>
        <v>SAN FELIPE VAP</v>
      </c>
      <c r="C38" s="8" t="str">
        <f>+Data!D83</f>
        <v>Fuel Oil #6</v>
      </c>
      <c r="D38" s="5">
        <f>+Data!E83</f>
        <v>0</v>
      </c>
      <c r="E38" s="154">
        <f>+Data!F83</f>
        <v>1898.4500000000005</v>
      </c>
      <c r="F38" s="127">
        <f>+Data!H83</f>
        <v>138.95973099765342</v>
      </c>
    </row>
    <row r="39" spans="1:9" x14ac:dyDescent="0.25">
      <c r="A39" s="11">
        <v>36</v>
      </c>
      <c r="B39" s="163" t="str">
        <f>+Data!C84</f>
        <v>SAN FELIPE</v>
      </c>
      <c r="C39" s="8" t="str">
        <f>+Data!D84</f>
        <v>Fuel Oil #2, 6</v>
      </c>
      <c r="D39" s="5">
        <f>+Data!E84</f>
        <v>0</v>
      </c>
      <c r="E39" s="154">
        <f>+Data!F84</f>
        <v>1898.4500000000005</v>
      </c>
      <c r="F39" s="127">
        <f>+Data!H84</f>
        <v>140.50339270537253</v>
      </c>
    </row>
    <row r="40" spans="1:9" x14ac:dyDescent="0.25">
      <c r="A40" s="11">
        <v>37</v>
      </c>
      <c r="B40" s="4" t="str">
        <f>+Data!C85</f>
        <v>SAN FELIPE CC</v>
      </c>
      <c r="C40" s="148" t="str">
        <f>+Data!D85</f>
        <v>Fuel Oil #2</v>
      </c>
      <c r="D40" s="6">
        <f>+Data!E85</f>
        <v>0</v>
      </c>
      <c r="E40" s="202">
        <f>+Data!F85</f>
        <v>1898.4500000000005</v>
      </c>
      <c r="F40" s="127">
        <f>+Data!H85</f>
        <v>162.45365943602511</v>
      </c>
    </row>
    <row r="41" spans="1:9" ht="15.75" x14ac:dyDescent="0.25">
      <c r="A41" s="44"/>
      <c r="B41" s="45" t="s">
        <v>87</v>
      </c>
      <c r="C41" s="153">
        <f>+Data!D88</f>
        <v>143.22999999999999</v>
      </c>
      <c r="D41" s="46">
        <v>0</v>
      </c>
      <c r="E41" s="47"/>
      <c r="F41" s="48"/>
    </row>
    <row r="42" spans="1:9" x14ac:dyDescent="0.25">
      <c r="A42" s="81"/>
      <c r="B42" s="82"/>
      <c r="C42" s="82"/>
      <c r="D42" s="82"/>
      <c r="E42" s="82"/>
      <c r="F42" s="83"/>
    </row>
    <row r="43" spans="1:9" x14ac:dyDescent="0.25">
      <c r="A43" s="240" t="s">
        <v>95</v>
      </c>
      <c r="B43" s="241"/>
      <c r="C43" s="241"/>
      <c r="D43" s="241"/>
      <c r="E43" s="241"/>
      <c r="F43" s="242"/>
    </row>
    <row r="44" spans="1:9" ht="15.75" x14ac:dyDescent="0.25">
      <c r="A44" s="243" t="str">
        <f>+Data!C17</f>
        <v>19 de febrero 2019</v>
      </c>
      <c r="B44" s="244"/>
      <c r="C44" s="244"/>
      <c r="D44" s="244"/>
      <c r="E44" s="244"/>
      <c r="F44" s="245"/>
    </row>
    <row r="45" spans="1:9" x14ac:dyDescent="0.25">
      <c r="A45" s="84"/>
      <c r="B45" s="2"/>
      <c r="C45" s="2"/>
      <c r="D45" s="2"/>
      <c r="E45" s="2"/>
      <c r="F45" s="85"/>
    </row>
    <row r="46" spans="1:9" x14ac:dyDescent="0.25">
      <c r="A46" s="84"/>
      <c r="B46" s="2"/>
      <c r="C46" s="2"/>
      <c r="D46" s="2"/>
      <c r="E46" s="2"/>
      <c r="F46" s="85"/>
    </row>
    <row r="47" spans="1:9" x14ac:dyDescent="0.25">
      <c r="A47" s="84"/>
      <c r="B47" s="2"/>
      <c r="C47" s="2"/>
      <c r="D47" s="2"/>
      <c r="E47" s="2"/>
      <c r="F47" s="85"/>
    </row>
    <row r="48" spans="1:9" x14ac:dyDescent="0.25">
      <c r="A48" s="84"/>
      <c r="B48" s="2"/>
      <c r="C48" s="2"/>
      <c r="D48" s="2"/>
      <c r="E48" s="2"/>
      <c r="F48" s="85"/>
      <c r="I48" t="s">
        <v>0</v>
      </c>
    </row>
    <row r="49" spans="1:6" x14ac:dyDescent="0.25">
      <c r="A49" s="84"/>
      <c r="B49" s="2"/>
      <c r="C49" s="2"/>
      <c r="D49" s="2"/>
      <c r="E49" s="2"/>
      <c r="F49" s="85"/>
    </row>
    <row r="50" spans="1:6" x14ac:dyDescent="0.25">
      <c r="A50" s="84"/>
      <c r="B50" s="2"/>
      <c r="C50" s="2"/>
      <c r="D50" s="2"/>
      <c r="E50" s="2"/>
      <c r="F50" s="85"/>
    </row>
    <row r="51" spans="1:6" x14ac:dyDescent="0.25">
      <c r="A51" s="84"/>
      <c r="B51" s="2"/>
      <c r="C51" s="2"/>
      <c r="D51" s="2"/>
      <c r="E51" s="2"/>
      <c r="F51" s="85"/>
    </row>
    <row r="52" spans="1:6" x14ac:dyDescent="0.25">
      <c r="A52" s="84"/>
      <c r="B52" s="2"/>
      <c r="C52" s="2"/>
      <c r="D52" s="2"/>
      <c r="E52" s="2"/>
      <c r="F52" s="85"/>
    </row>
    <row r="53" spans="1:6" x14ac:dyDescent="0.25">
      <c r="A53" s="84"/>
      <c r="B53" s="2"/>
      <c r="C53" s="2"/>
      <c r="D53" s="2"/>
      <c r="E53" s="2"/>
      <c r="F53" s="85"/>
    </row>
    <row r="54" spans="1:6" x14ac:dyDescent="0.25">
      <c r="A54" s="84"/>
      <c r="B54" s="2"/>
      <c r="C54" s="2"/>
      <c r="D54" s="2"/>
      <c r="E54" s="2"/>
      <c r="F54" s="85"/>
    </row>
    <row r="55" spans="1:6" x14ac:dyDescent="0.25">
      <c r="A55" s="84"/>
      <c r="B55" s="2"/>
      <c r="C55" s="2"/>
      <c r="D55" s="2"/>
      <c r="E55" s="2"/>
      <c r="F55" s="85"/>
    </row>
    <row r="56" spans="1:6" x14ac:dyDescent="0.25">
      <c r="A56" s="84"/>
      <c r="B56" s="2"/>
      <c r="C56" s="2"/>
      <c r="D56" s="2"/>
      <c r="E56" s="2"/>
      <c r="F56" s="85"/>
    </row>
    <row r="57" spans="1:6" x14ac:dyDescent="0.25">
      <c r="A57" s="84"/>
      <c r="B57" s="2"/>
      <c r="C57" s="2"/>
      <c r="D57" s="2"/>
      <c r="E57" s="2"/>
      <c r="F57" s="85"/>
    </row>
    <row r="58" spans="1:6" x14ac:dyDescent="0.25">
      <c r="A58" s="86"/>
      <c r="B58" s="87"/>
      <c r="C58" s="87"/>
      <c r="D58" s="87"/>
      <c r="E58" s="87"/>
      <c r="F58" s="88"/>
    </row>
  </sheetData>
  <sheetProtection algorithmName="SHA-512" hashValue="IxjzcpM2QMoccv1AGVaUQ7DvFdV+nGgNRzSHudZ16W5woqitdRjL8WqVZgzOLymQgCYnbGXIV8XcjLvZ/KjVEw==" saltValue="UtC8QbdEizhRXzkLBBlJsg==" spinCount="100000" sheet="1" objects="1" scenarios="1"/>
  <mergeCells count="3">
    <mergeCell ref="A2:F2"/>
    <mergeCell ref="A43:F43"/>
    <mergeCell ref="A44:F44"/>
  </mergeCells>
  <conditionalFormatting sqref="E4:E41">
    <cfRule type="cellIs" dxfId="68" priority="11" stopIfTrue="1" operator="equal">
      <formula>19</formula>
    </cfRule>
  </conditionalFormatting>
  <conditionalFormatting sqref="D40:D41">
    <cfRule type="cellIs" dxfId="67" priority="10" operator="equal">
      <formula>0</formula>
    </cfRule>
  </conditionalFormatting>
  <conditionalFormatting sqref="B40:B41">
    <cfRule type="cellIs" dxfId="66" priority="5" stopIfTrue="1" operator="equal">
      <formula>"CESPM 1 TG"</formula>
    </cfRule>
    <cfRule type="cellIs" dxfId="65" priority="6" stopIfTrue="1" operator="equal">
      <formula>"CESPM 2 TG"</formula>
    </cfRule>
    <cfRule type="cellIs" dxfId="64" priority="7" stopIfTrue="1" operator="equal">
      <formula>"CESPM 3 TG"</formula>
    </cfRule>
  </conditionalFormatting>
  <conditionalFormatting sqref="B40:B41">
    <cfRule type="cellIs" dxfId="63" priority="3" operator="equal">
      <formula>0</formula>
    </cfRule>
    <cfRule type="containsErrors" dxfId="62" priority="4">
      <formula>ISERROR(B40)</formula>
    </cfRule>
  </conditionalFormatting>
  <conditionalFormatting sqref="D4:D39">
    <cfRule type="cellIs" dxfId="61" priority="1" operator="equal">
      <formula>0</formula>
    </cfRule>
    <cfRule type="containsErrors" dxfId="60" priority="2">
      <formula>ISERROR(D4)</formula>
    </cfRule>
  </conditionalFormatting>
  <conditionalFormatting sqref="C41">
    <cfRule type="expression" dxfId="59" priority="12" stopIfTrue="1">
      <formula>AND($D41&lt;$F41,$D41&gt;0)</formula>
    </cfRule>
  </conditionalFormatting>
  <conditionalFormatting sqref="D4:D39">
    <cfRule type="expression" dxfId="58" priority="13" stopIfTrue="1">
      <formula>AND($E4&lt;#REF!,$E4&gt;0)</formula>
    </cfRule>
  </conditionalFormatting>
  <printOptions horizontalCentered="1" verticalCentered="1" gridLines="1"/>
  <pageMargins left="0.74803149606299213" right="0.74803149606299213" top="0.19685039370078741" bottom="0.19685039370078741" header="0.23622047244094491" footer="0.23622047244094491"/>
  <pageSetup paperSize="9" scale="7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6"/>
  <dimension ref="B3:AW153"/>
  <sheetViews>
    <sheetView showGridLines="0" zoomScale="90" zoomScaleNormal="90" workbookViewId="0">
      <selection activeCell="N27" sqref="N27"/>
    </sheetView>
  </sheetViews>
  <sheetFormatPr baseColWidth="10" defaultColWidth="9.140625" defaultRowHeight="12.75" x14ac:dyDescent="0.2"/>
  <cols>
    <col min="1" max="2" width="9.140625" style="19"/>
    <col min="3" max="3" width="37.42578125" style="19" customWidth="1"/>
    <col min="4" max="4" width="13" style="19" customWidth="1"/>
    <col min="5" max="5" width="12.28515625" style="19" customWidth="1"/>
    <col min="6" max="6" width="11.140625" style="19" customWidth="1"/>
    <col min="7" max="7" width="13" style="19" customWidth="1"/>
    <col min="8" max="8" width="12.140625" style="19" customWidth="1"/>
    <col min="9" max="9" width="10.7109375" style="19" customWidth="1"/>
    <col min="10" max="12" width="9.140625" style="19"/>
    <col min="13" max="13" width="10.5703125" style="19" customWidth="1"/>
    <col min="14" max="14" width="10" style="19" customWidth="1"/>
    <col min="15" max="15" width="22.85546875" style="19" customWidth="1"/>
    <col min="16" max="16" width="12.140625" style="19" bestFit="1" customWidth="1"/>
    <col min="17" max="17" width="13.140625" style="19" customWidth="1"/>
    <col min="18" max="18" width="8.140625" style="19" customWidth="1"/>
    <col min="19" max="19" width="18.28515625" style="19" bestFit="1" customWidth="1"/>
    <col min="20" max="20" width="27.42578125" style="19" customWidth="1"/>
    <col min="21" max="21" width="20.140625" style="19" customWidth="1"/>
    <col min="22" max="22" width="15.42578125" style="19" bestFit="1" customWidth="1"/>
    <col min="23" max="23" width="14.5703125" style="19" customWidth="1"/>
    <col min="24" max="24" width="15" style="19" customWidth="1"/>
    <col min="25" max="25" width="15.42578125" style="19" customWidth="1"/>
    <col min="26" max="26" width="16.140625" style="19" customWidth="1"/>
    <col min="27" max="27" width="11.42578125" style="19" bestFit="1" customWidth="1"/>
    <col min="28" max="29" width="11.28515625" style="19" bestFit="1" customWidth="1"/>
    <col min="30" max="30" width="12.140625" style="19" bestFit="1" customWidth="1"/>
    <col min="31" max="32" width="11.28515625" style="19" bestFit="1" customWidth="1"/>
    <col min="33" max="33" width="31.42578125" style="19" customWidth="1"/>
    <col min="34" max="34" width="17.5703125" style="19" bestFit="1" customWidth="1"/>
    <col min="35" max="37" width="11.28515625" style="19" bestFit="1" customWidth="1"/>
    <col min="38" max="38" width="11.85546875" style="19" customWidth="1"/>
    <col min="39" max="39" width="13.7109375" style="19" bestFit="1" customWidth="1"/>
    <col min="40" max="40" width="12.42578125" style="19" bestFit="1" customWidth="1"/>
    <col min="41" max="16384" width="9.140625" style="19"/>
  </cols>
  <sheetData>
    <row r="3" spans="3:49" x14ac:dyDescent="0.2">
      <c r="O3" s="19" t="s">
        <v>0</v>
      </c>
      <c r="Y3" s="20"/>
    </row>
    <row r="4" spans="3:49" x14ac:dyDescent="0.2">
      <c r="C4" s="19" t="s">
        <v>0</v>
      </c>
      <c r="Z4" s="20"/>
    </row>
    <row r="5" spans="3:49" hidden="1" x14ac:dyDescent="0.2">
      <c r="N5" s="246" t="s">
        <v>81</v>
      </c>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N5" s="20"/>
    </row>
    <row r="6" spans="3:49" x14ac:dyDescent="0.2">
      <c r="J6" s="19" t="s">
        <v>0</v>
      </c>
    </row>
    <row r="7" spans="3:49" s="24" customFormat="1" ht="18" x14ac:dyDescent="0.25">
      <c r="AO7" s="23"/>
      <c r="AP7" s="23"/>
      <c r="AQ7" s="23"/>
      <c r="AR7" s="23"/>
      <c r="AS7" s="23"/>
      <c r="AT7" s="23"/>
      <c r="AU7" s="23"/>
      <c r="AV7" s="23"/>
      <c r="AW7" s="23"/>
    </row>
    <row r="8" spans="3:49" ht="18" x14ac:dyDescent="0.25">
      <c r="C8" s="111" t="s">
        <v>96</v>
      </c>
      <c r="D8" s="185">
        <v>1</v>
      </c>
      <c r="E8" s="185">
        <v>2</v>
      </c>
      <c r="F8" s="185">
        <v>3</v>
      </c>
      <c r="G8" s="185">
        <v>4</v>
      </c>
      <c r="H8" s="185">
        <v>5</v>
      </c>
      <c r="I8" s="185">
        <v>6</v>
      </c>
      <c r="J8" s="185">
        <v>7</v>
      </c>
      <c r="K8" s="185">
        <v>8</v>
      </c>
      <c r="L8" s="185">
        <v>9</v>
      </c>
      <c r="M8" s="185">
        <v>10</v>
      </c>
      <c r="N8" s="185">
        <v>11</v>
      </c>
      <c r="O8" s="185">
        <v>12</v>
      </c>
      <c r="P8" s="185">
        <v>13</v>
      </c>
      <c r="Q8" s="185">
        <v>14</v>
      </c>
      <c r="R8" s="185">
        <v>15</v>
      </c>
      <c r="S8" s="185">
        <v>16</v>
      </c>
      <c r="T8" s="185">
        <v>17</v>
      </c>
      <c r="U8" s="185">
        <v>18</v>
      </c>
      <c r="V8" s="185">
        <v>19</v>
      </c>
      <c r="W8" s="185">
        <v>20</v>
      </c>
      <c r="X8" s="185">
        <v>21</v>
      </c>
      <c r="Y8" s="185">
        <v>22</v>
      </c>
      <c r="Z8" s="185">
        <v>23</v>
      </c>
      <c r="AA8" s="185">
        <v>24</v>
      </c>
      <c r="AB8" s="186" t="s">
        <v>78</v>
      </c>
      <c r="AC8" s="65" t="s">
        <v>79</v>
      </c>
      <c r="AD8" s="65" t="s">
        <v>80</v>
      </c>
      <c r="AO8" s="26"/>
      <c r="AP8" s="26"/>
      <c r="AQ8" s="26"/>
      <c r="AR8" s="26"/>
      <c r="AS8" s="26"/>
    </row>
    <row r="9" spans="3:49" s="101" customFormat="1" x14ac:dyDescent="0.2">
      <c r="C9" s="111" t="s">
        <v>89</v>
      </c>
      <c r="D9" s="92">
        <v>2177.19</v>
      </c>
      <c r="E9" s="92">
        <v>2104.7300000000005</v>
      </c>
      <c r="F9" s="92">
        <v>2012.39</v>
      </c>
      <c r="G9" s="92">
        <v>1875.2600000000002</v>
      </c>
      <c r="H9" s="92">
        <v>1810.1800000000003</v>
      </c>
      <c r="I9" s="92">
        <v>1788.3700000000001</v>
      </c>
      <c r="J9" s="92">
        <v>1877.4300000000003</v>
      </c>
      <c r="K9" s="92">
        <v>1979.2199999999996</v>
      </c>
      <c r="L9" s="92">
        <v>2087.5</v>
      </c>
      <c r="M9" s="92">
        <v>2127.6899999999996</v>
      </c>
      <c r="N9" s="92">
        <v>2110.8200000000002</v>
      </c>
      <c r="O9" s="92">
        <v>2089.94</v>
      </c>
      <c r="P9" s="92">
        <v>2045.3200000000002</v>
      </c>
      <c r="Q9" s="92">
        <v>2029.1400000000003</v>
      </c>
      <c r="R9" s="92">
        <v>2121.73</v>
      </c>
      <c r="S9" s="92">
        <v>2224.94</v>
      </c>
      <c r="T9" s="92">
        <v>2254.4499999999994</v>
      </c>
      <c r="U9" s="92">
        <v>2257.6899999999996</v>
      </c>
      <c r="V9" s="92">
        <v>2285.84</v>
      </c>
      <c r="W9" s="280">
        <v>2313.12</v>
      </c>
      <c r="X9" s="92">
        <v>2260.5400000000004</v>
      </c>
      <c r="Y9" s="92">
        <v>2244.4899999999998</v>
      </c>
      <c r="Z9" s="92">
        <v>2310.2000000000003</v>
      </c>
      <c r="AA9" s="92">
        <v>2194.65</v>
      </c>
      <c r="AB9" s="22"/>
      <c r="AC9" s="99">
        <f>SUM(D9:AA9)</f>
        <v>50582.83</v>
      </c>
      <c r="AD9" s="100">
        <f>MAX(D9:AA9)</f>
        <v>2313.12</v>
      </c>
    </row>
    <row r="10" spans="3:49" x14ac:dyDescent="0.2">
      <c r="C10" s="112" t="s">
        <v>90</v>
      </c>
      <c r="D10" s="92">
        <f t="shared" ref="D10:AA10" si="0">+D9+D11</f>
        <v>2204.3450000000003</v>
      </c>
      <c r="E10" s="92">
        <f t="shared" si="0"/>
        <v>2154.0470000000005</v>
      </c>
      <c r="F10" s="92">
        <f t="shared" si="0"/>
        <v>2111.107</v>
      </c>
      <c r="G10" s="92">
        <f t="shared" si="0"/>
        <v>1995.2110000000002</v>
      </c>
      <c r="H10" s="92">
        <f t="shared" si="0"/>
        <v>1965.6640000000002</v>
      </c>
      <c r="I10" s="92">
        <f t="shared" si="0"/>
        <v>1979.721</v>
      </c>
      <c r="J10" s="92">
        <f t="shared" si="0"/>
        <v>2096.6590000000001</v>
      </c>
      <c r="K10" s="92">
        <f t="shared" si="0"/>
        <v>2155.7159999999994</v>
      </c>
      <c r="L10" s="92">
        <f t="shared" si="0"/>
        <v>2292.3820000000001</v>
      </c>
      <c r="M10" s="92">
        <f t="shared" si="0"/>
        <v>2372.4089999999997</v>
      </c>
      <c r="N10" s="92">
        <f t="shared" si="0"/>
        <v>2453.694</v>
      </c>
      <c r="O10" s="92">
        <f t="shared" si="0"/>
        <v>2438.4380000000001</v>
      </c>
      <c r="P10" s="92">
        <f t="shared" si="0"/>
        <v>2410.5860000000002</v>
      </c>
      <c r="Q10" s="92">
        <f t="shared" si="0"/>
        <v>2423.3540000000003</v>
      </c>
      <c r="R10" s="92">
        <f t="shared" si="0"/>
        <v>2464.0439999999999</v>
      </c>
      <c r="S10" s="92">
        <f t="shared" si="0"/>
        <v>2555.2049999999999</v>
      </c>
      <c r="T10" s="92">
        <f t="shared" si="0"/>
        <v>2517.3269999999993</v>
      </c>
      <c r="U10" s="92">
        <f t="shared" si="0"/>
        <v>2433.2039999999997</v>
      </c>
      <c r="V10" s="92">
        <f t="shared" si="0"/>
        <v>2489.1930000000002</v>
      </c>
      <c r="W10" s="92">
        <f t="shared" si="0"/>
        <v>2649.2489999999998</v>
      </c>
      <c r="X10" s="92">
        <f t="shared" si="0"/>
        <v>2584.4390000000003</v>
      </c>
      <c r="Y10" s="92">
        <f t="shared" si="0"/>
        <v>2511.5329999999999</v>
      </c>
      <c r="Z10" s="92">
        <f t="shared" si="0"/>
        <v>2534.2820000000002</v>
      </c>
      <c r="AA10" s="92">
        <f t="shared" si="0"/>
        <v>2271.9</v>
      </c>
      <c r="AB10" s="68"/>
      <c r="AC10" s="69">
        <f>SUM(D10:AA10)</f>
        <v>56063.708999999995</v>
      </c>
      <c r="AD10" s="25"/>
      <c r="AE10" s="28"/>
      <c r="AF10" s="28"/>
      <c r="AG10" s="28"/>
      <c r="AH10" s="28"/>
      <c r="AI10" s="28"/>
      <c r="AJ10" s="28"/>
      <c r="AK10" s="28" t="s">
        <v>0</v>
      </c>
      <c r="AL10" s="28"/>
    </row>
    <row r="11" spans="3:49" s="101" customFormat="1" x14ac:dyDescent="0.2">
      <c r="C11" s="110" t="s">
        <v>129</v>
      </c>
      <c r="D11" s="92">
        <v>27.154999999999998</v>
      </c>
      <c r="E11" s="92">
        <v>49.317</v>
      </c>
      <c r="F11" s="92">
        <v>98.716999999999999</v>
      </c>
      <c r="G11" s="92">
        <v>119.95099999999999</v>
      </c>
      <c r="H11" s="92">
        <v>155.48399999999998</v>
      </c>
      <c r="I11" s="92">
        <v>191.351</v>
      </c>
      <c r="J11" s="92">
        <v>219.22900000000001</v>
      </c>
      <c r="K11" s="92">
        <v>176.49599999999998</v>
      </c>
      <c r="L11" s="92">
        <v>204.88200000000001</v>
      </c>
      <c r="M11" s="92">
        <v>244.71899999999999</v>
      </c>
      <c r="N11" s="92">
        <v>342.87399999999997</v>
      </c>
      <c r="O11" s="92">
        <v>348.49799999999999</v>
      </c>
      <c r="P11" s="92">
        <v>365.26600000000002</v>
      </c>
      <c r="Q11" s="92">
        <v>394.214</v>
      </c>
      <c r="R11" s="92">
        <v>342.31400000000002</v>
      </c>
      <c r="S11" s="92">
        <v>330.26499999999999</v>
      </c>
      <c r="T11" s="92">
        <v>262.87700000000001</v>
      </c>
      <c r="U11" s="92">
        <v>175.51400000000001</v>
      </c>
      <c r="V11" s="92">
        <v>203.35300000000001</v>
      </c>
      <c r="W11" s="92">
        <v>336.12900000000002</v>
      </c>
      <c r="X11" s="92">
        <v>323.899</v>
      </c>
      <c r="Y11" s="92">
        <v>267.04300000000001</v>
      </c>
      <c r="Z11" s="92">
        <v>224.08199999999999</v>
      </c>
      <c r="AA11" s="92">
        <v>77.25</v>
      </c>
      <c r="AB11" s="21"/>
      <c r="AC11" s="102">
        <f>+AC10-AC9</f>
        <v>5480.8789999999935</v>
      </c>
      <c r="AD11" s="27">
        <f>+(AC10-AC9)/AC10</f>
        <v>9.7761619731580623E-2</v>
      </c>
      <c r="AE11" s="103"/>
      <c r="AF11" s="103"/>
      <c r="AG11" s="103"/>
      <c r="AH11" s="103"/>
      <c r="AI11" s="103"/>
      <c r="AJ11" s="103"/>
      <c r="AK11" s="103"/>
      <c r="AL11" s="104"/>
    </row>
    <row r="12" spans="3:49" x14ac:dyDescent="0.2">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32"/>
    </row>
    <row r="13" spans="3:49" x14ac:dyDescent="0.2">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C13" s="33"/>
      <c r="AE13" s="33"/>
      <c r="AG13" s="32"/>
    </row>
    <row r="14" spans="3:49" x14ac:dyDescent="0.2">
      <c r="D14" s="105"/>
      <c r="E14" s="105"/>
      <c r="F14" s="105"/>
      <c r="G14" s="105"/>
      <c r="H14" s="105"/>
      <c r="I14" s="105"/>
      <c r="J14" s="105"/>
      <c r="K14" s="105"/>
      <c r="L14" s="105"/>
      <c r="M14" s="105"/>
      <c r="N14" s="20"/>
      <c r="O14" s="105"/>
      <c r="P14" s="105"/>
      <c r="Q14" s="105"/>
      <c r="R14" s="105"/>
      <c r="S14" s="105"/>
      <c r="T14" s="105"/>
      <c r="U14" s="105"/>
      <c r="V14" s="105"/>
      <c r="W14" s="105"/>
      <c r="X14" s="105"/>
      <c r="Y14" s="105"/>
      <c r="Z14" s="105"/>
      <c r="AA14" s="105"/>
      <c r="AE14" s="32"/>
      <c r="AF14" s="31"/>
      <c r="AG14" s="31"/>
      <c r="AI14" s="20"/>
    </row>
    <row r="15" spans="3:49" x14ac:dyDescent="0.2">
      <c r="N15" s="129"/>
      <c r="O15" s="32"/>
      <c r="P15" s="32"/>
      <c r="Q15" s="32"/>
      <c r="R15" s="32"/>
      <c r="S15" s="32"/>
      <c r="T15" s="32"/>
      <c r="U15" s="32"/>
      <c r="V15" s="32"/>
      <c r="W15" s="32"/>
      <c r="X15" s="32"/>
      <c r="Z15" s="119"/>
      <c r="AC15" s="19" t="s">
        <v>0</v>
      </c>
      <c r="AE15" s="32"/>
      <c r="AF15" s="29"/>
      <c r="AG15" s="29"/>
      <c r="AH15" s="32"/>
    </row>
    <row r="16" spans="3:49" x14ac:dyDescent="0.2">
      <c r="N16" s="19" t="s">
        <v>0</v>
      </c>
      <c r="AA16" s="105"/>
      <c r="AF16" s="19" t="s">
        <v>0</v>
      </c>
    </row>
    <row r="17" spans="3:40" ht="15" x14ac:dyDescent="0.2">
      <c r="C17" s="262" t="s">
        <v>155</v>
      </c>
      <c r="D17" s="262"/>
      <c r="E17" s="262"/>
      <c r="F17" s="262"/>
      <c r="G17" s="262"/>
      <c r="H17" s="262"/>
      <c r="I17" s="262"/>
      <c r="O17" s="34"/>
      <c r="W17" s="105"/>
      <c r="Z17" s="131"/>
      <c r="AA17" s="105"/>
      <c r="AF17" s="32"/>
      <c r="AG17" s="32"/>
      <c r="AH17" s="19" t="s">
        <v>0</v>
      </c>
    </row>
    <row r="18" spans="3:40" ht="12" customHeight="1" x14ac:dyDescent="0.2">
      <c r="N18" s="19" t="s">
        <v>0</v>
      </c>
      <c r="O18" s="19" t="s">
        <v>0</v>
      </c>
      <c r="P18" s="19" t="s">
        <v>0</v>
      </c>
      <c r="W18" s="130" t="s">
        <v>0</v>
      </c>
      <c r="X18" s="131"/>
      <c r="Y18" s="155"/>
      <c r="AD18" s="105"/>
      <c r="AI18" s="19" t="s">
        <v>0</v>
      </c>
      <c r="AN18" s="19" t="s">
        <v>0</v>
      </c>
    </row>
    <row r="19" spans="3:40" x14ac:dyDescent="0.2">
      <c r="G19" s="19">
        <v>71.897947687536217</v>
      </c>
      <c r="L19" s="19" t="s">
        <v>0</v>
      </c>
      <c r="N19" s="19" t="s">
        <v>0</v>
      </c>
      <c r="O19" s="19" t="s">
        <v>0</v>
      </c>
      <c r="P19" s="19" t="s">
        <v>0</v>
      </c>
      <c r="W19" s="19" t="s">
        <v>0</v>
      </c>
      <c r="X19" s="161"/>
      <c r="Y19" s="105"/>
      <c r="AC19" s="19" t="s">
        <v>0</v>
      </c>
      <c r="AD19" s="32"/>
      <c r="AE19" s="19" t="s">
        <v>0</v>
      </c>
      <c r="AH19" s="19" t="s">
        <v>0</v>
      </c>
    </row>
    <row r="20" spans="3:40" x14ac:dyDescent="0.2">
      <c r="G20" s="19">
        <v>72.581150439804802</v>
      </c>
      <c r="AF20" s="32"/>
      <c r="AG20" s="32"/>
    </row>
    <row r="21" spans="3:40" x14ac:dyDescent="0.2">
      <c r="G21" s="19">
        <v>72.592428715332431</v>
      </c>
      <c r="M21" s="19" t="s">
        <v>0</v>
      </c>
      <c r="AE21" s="19" t="s">
        <v>0</v>
      </c>
      <c r="AG21" s="32"/>
      <c r="AL21" s="19" t="s">
        <v>0</v>
      </c>
    </row>
    <row r="22" spans="3:40" x14ac:dyDescent="0.2">
      <c r="W22" s="131" t="s">
        <v>0</v>
      </c>
      <c r="AD22" s="70"/>
      <c r="AE22" s="70"/>
      <c r="AF22" s="70"/>
      <c r="AG22" s="70"/>
      <c r="AH22" s="70"/>
      <c r="AI22" s="71"/>
    </row>
    <row r="23" spans="3:40" ht="25.5" customHeight="1" x14ac:dyDescent="0.2">
      <c r="AD23" s="29"/>
      <c r="AE23" s="29"/>
      <c r="AF23" s="29"/>
      <c r="AG23" s="29"/>
      <c r="AH23" s="29"/>
      <c r="AI23" s="29"/>
      <c r="AJ23" s="19" t="s">
        <v>0</v>
      </c>
    </row>
    <row r="24" spans="3:40" x14ac:dyDescent="0.2">
      <c r="N24" s="19" t="s">
        <v>0</v>
      </c>
      <c r="Y24" s="19" t="s">
        <v>0</v>
      </c>
      <c r="AE24" s="19" t="s">
        <v>0</v>
      </c>
      <c r="AG24" s="19" t="s">
        <v>0</v>
      </c>
      <c r="AH24" s="19" t="s">
        <v>0</v>
      </c>
    </row>
    <row r="25" spans="3:40" x14ac:dyDescent="0.2">
      <c r="N25" s="29"/>
      <c r="AD25" s="19" t="s">
        <v>0</v>
      </c>
    </row>
    <row r="26" spans="3:40" x14ac:dyDescent="0.2">
      <c r="L26" s="19" t="s">
        <v>0</v>
      </c>
      <c r="N26" s="29"/>
      <c r="AB26" s="19" t="s">
        <v>0</v>
      </c>
      <c r="AC26" s="19" t="s">
        <v>0</v>
      </c>
    </row>
    <row r="27" spans="3:40" x14ac:dyDescent="0.2">
      <c r="N27" s="29" t="s">
        <v>145</v>
      </c>
      <c r="AD27" s="19" t="s">
        <v>0</v>
      </c>
      <c r="AE27" s="19" t="s">
        <v>0</v>
      </c>
    </row>
    <row r="28" spans="3:40" x14ac:dyDescent="0.2">
      <c r="N28" s="29"/>
      <c r="AB28" s="19" t="s">
        <v>0</v>
      </c>
    </row>
    <row r="29" spans="3:40" x14ac:dyDescent="0.2">
      <c r="N29" s="29"/>
      <c r="T29" s="19" t="s">
        <v>0</v>
      </c>
      <c r="AF29" s="19" t="s">
        <v>0</v>
      </c>
    </row>
    <row r="30" spans="3:40" x14ac:dyDescent="0.2">
      <c r="N30" s="29"/>
      <c r="AA30" s="19" t="s">
        <v>130</v>
      </c>
    </row>
    <row r="31" spans="3:40" x14ac:dyDescent="0.2">
      <c r="N31" s="29"/>
      <c r="AF31" s="19" t="s">
        <v>0</v>
      </c>
    </row>
    <row r="32" spans="3:40" x14ac:dyDescent="0.2">
      <c r="N32" s="29"/>
      <c r="AJ32" s="19" t="s">
        <v>0</v>
      </c>
    </row>
    <row r="33" spans="2:35" x14ac:dyDescent="0.2">
      <c r="N33" s="29"/>
    </row>
    <row r="34" spans="2:35" x14ac:dyDescent="0.2">
      <c r="N34" s="29"/>
      <c r="O34" s="19" t="s">
        <v>128</v>
      </c>
      <c r="AE34" s="19" t="s">
        <v>0</v>
      </c>
      <c r="AG34" s="19" t="s">
        <v>0</v>
      </c>
      <c r="AH34" s="19" t="s">
        <v>0</v>
      </c>
    </row>
    <row r="35" spans="2:35" x14ac:dyDescent="0.2">
      <c r="N35" s="29"/>
    </row>
    <row r="36" spans="2:35" x14ac:dyDescent="0.2">
      <c r="N36" s="29"/>
    </row>
    <row r="37" spans="2:35" x14ac:dyDescent="0.2">
      <c r="N37" s="29"/>
      <c r="P37" s="32"/>
      <c r="Q37" s="32"/>
      <c r="R37" s="32"/>
      <c r="AD37" s="32"/>
      <c r="AE37" s="32"/>
      <c r="AF37" s="32"/>
      <c r="AG37" s="32"/>
      <c r="AH37" s="32"/>
      <c r="AI37" s="32"/>
    </row>
    <row r="38" spans="2:35" x14ac:dyDescent="0.2">
      <c r="N38" s="29"/>
      <c r="P38" s="32"/>
      <c r="Q38" s="34"/>
      <c r="R38" s="32"/>
    </row>
    <row r="39" spans="2:35" x14ac:dyDescent="0.2">
      <c r="N39" s="29"/>
      <c r="P39" s="35"/>
      <c r="Q39" s="35"/>
      <c r="R39" s="35"/>
      <c r="Y39" s="32"/>
      <c r="Z39" s="32"/>
      <c r="AA39" s="32"/>
      <c r="AB39" s="32"/>
      <c r="AC39" s="32"/>
      <c r="AD39" s="32"/>
      <c r="AE39" s="32"/>
      <c r="AF39" s="32"/>
      <c r="AG39" s="32"/>
      <c r="AH39" s="32"/>
      <c r="AI39" s="32"/>
    </row>
    <row r="40" spans="2:35" x14ac:dyDescent="0.2">
      <c r="N40" s="29"/>
      <c r="P40" s="32">
        <f>+AVERAGE(AA9:AA9,D9:K9)</f>
        <v>1979.9355555555558</v>
      </c>
      <c r="Q40" s="32">
        <f>AVERAGE(L9:V9)</f>
        <v>2148.6418181818181</v>
      </c>
      <c r="R40" s="32">
        <f>AVERAGE(W9:Z9)</f>
        <v>2282.0875000000001</v>
      </c>
      <c r="T40" s="19" t="s">
        <v>0</v>
      </c>
    </row>
    <row r="41" spans="2:35" x14ac:dyDescent="0.2">
      <c r="K41" s="19" t="s">
        <v>0</v>
      </c>
      <c r="N41" s="29"/>
      <c r="P41" s="32">
        <f>AVERAGE(AA10:AA10,D10:K10)</f>
        <v>2103.818888888889</v>
      </c>
      <c r="Q41" s="34">
        <f>AVERAGE(L10:V10)</f>
        <v>2440.8941818181816</v>
      </c>
      <c r="R41" s="32">
        <f>AVERAGE(W10:Z10)</f>
        <v>2569.8757500000002</v>
      </c>
      <c r="Y41" s="32"/>
      <c r="Z41" s="32"/>
      <c r="AA41" s="32"/>
      <c r="AB41" s="32"/>
      <c r="AC41" s="32"/>
    </row>
    <row r="42" spans="2:35" x14ac:dyDescent="0.2">
      <c r="N42" s="29"/>
      <c r="P42" s="35">
        <f>+(P41-P40)/P41</f>
        <v>5.8884980065351998E-2</v>
      </c>
      <c r="Q42" s="35">
        <f>+(Q41-Q40)/Q41</f>
        <v>0.11973168104267001</v>
      </c>
      <c r="R42" s="35">
        <f>+(R41-R40)/R41</f>
        <v>0.11198527788746208</v>
      </c>
      <c r="S42" s="19" t="s">
        <v>0</v>
      </c>
      <c r="T42" s="19" t="s">
        <v>0</v>
      </c>
      <c r="AG42" s="19" t="s">
        <v>0</v>
      </c>
    </row>
    <row r="43" spans="2:35" x14ac:dyDescent="0.2">
      <c r="N43" s="29"/>
      <c r="P43" s="36">
        <f>AVERAGE(AA11:AA11,D11:K11)</f>
        <v>123.88333333333334</v>
      </c>
      <c r="Q43" s="36">
        <f>AVERAGE(L11:V11)</f>
        <v>292.25236363636361</v>
      </c>
      <c r="R43" s="37">
        <f>AVERAGE(W11:Z11)</f>
        <v>287.78825000000001</v>
      </c>
      <c r="S43" s="19" t="s">
        <v>0</v>
      </c>
      <c r="T43" s="19" t="s">
        <v>0</v>
      </c>
      <c r="V43" s="30"/>
      <c r="AH43" s="19" t="s">
        <v>0</v>
      </c>
    </row>
    <row r="44" spans="2:35" x14ac:dyDescent="0.2">
      <c r="S44" s="19" t="s">
        <v>0</v>
      </c>
      <c r="T44" s="19" t="s">
        <v>0</v>
      </c>
      <c r="V44" s="33"/>
      <c r="W44" s="176" t="s">
        <v>0</v>
      </c>
    </row>
    <row r="45" spans="2:35" x14ac:dyDescent="0.2">
      <c r="P45" s="19" t="s">
        <v>0</v>
      </c>
      <c r="S45" s="19" t="s">
        <v>0</v>
      </c>
      <c r="T45" s="19" t="s">
        <v>0</v>
      </c>
    </row>
    <row r="46" spans="2:35" x14ac:dyDescent="0.2">
      <c r="R46" s="19" t="s">
        <v>0</v>
      </c>
      <c r="S46" s="19" t="s">
        <v>0</v>
      </c>
    </row>
    <row r="47" spans="2:35" ht="16.5" thickBot="1" x14ac:dyDescent="0.3">
      <c r="B47" s="279" t="s">
        <v>97</v>
      </c>
      <c r="C47" s="279"/>
      <c r="D47" s="279"/>
      <c r="E47" s="279"/>
      <c r="F47" s="279"/>
      <c r="G47" s="279"/>
      <c r="H47" s="279"/>
      <c r="M47" s="248" t="s">
        <v>156</v>
      </c>
      <c r="N47" s="248"/>
      <c r="O47" s="248"/>
      <c r="P47" s="248"/>
      <c r="Q47" s="248"/>
      <c r="R47" s="248"/>
      <c r="S47" s="248"/>
    </row>
    <row r="48" spans="2:35" ht="66" customHeight="1" thickBot="1" x14ac:dyDescent="0.25">
      <c r="B48" s="62" t="s">
        <v>60</v>
      </c>
      <c r="C48" s="63" t="s">
        <v>36</v>
      </c>
      <c r="D48" s="64" t="s">
        <v>34</v>
      </c>
      <c r="E48" s="189" t="s">
        <v>83</v>
      </c>
      <c r="F48" s="64" t="s">
        <v>58</v>
      </c>
      <c r="G48" s="190" t="s">
        <v>94</v>
      </c>
      <c r="H48" s="128" t="s">
        <v>84</v>
      </c>
      <c r="I48" s="24" t="s">
        <v>82</v>
      </c>
      <c r="K48" s="19" t="s">
        <v>0</v>
      </c>
      <c r="N48" s="40" t="s">
        <v>35</v>
      </c>
      <c r="O48" s="41" t="s">
        <v>36</v>
      </c>
      <c r="P48" s="42" t="s">
        <v>1</v>
      </c>
      <c r="Q48" s="42" t="s">
        <v>157</v>
      </c>
      <c r="R48" s="1"/>
      <c r="S48" s="265" t="s">
        <v>92</v>
      </c>
      <c r="T48" s="266"/>
      <c r="V48" s="19" t="s">
        <v>0</v>
      </c>
      <c r="W48" s="19" t="s">
        <v>0</v>
      </c>
      <c r="Y48" s="19" t="s">
        <v>0</v>
      </c>
    </row>
    <row r="49" spans="2:29" ht="20.25" customHeight="1" thickBot="1" x14ac:dyDescent="0.25">
      <c r="B49" s="11">
        <v>1</v>
      </c>
      <c r="C49" s="165" t="s">
        <v>39</v>
      </c>
      <c r="D49" s="8" t="s">
        <v>38</v>
      </c>
      <c r="E49" s="178">
        <v>120</v>
      </c>
      <c r="F49" s="14"/>
      <c r="G49" s="134">
        <v>2129.6583729183571</v>
      </c>
      <c r="H49" s="127">
        <f t="shared" ref="H49:H82" si="1">+G49/$I$49</f>
        <v>42.180557247373336</v>
      </c>
      <c r="I49" s="132">
        <v>50.489100000000001</v>
      </c>
      <c r="L49" s="19" t="s">
        <v>0</v>
      </c>
      <c r="N49" s="11">
        <v>1</v>
      </c>
      <c r="O49" s="94" t="s">
        <v>2</v>
      </c>
      <c r="P49" s="95">
        <v>296</v>
      </c>
      <c r="Q49" s="98">
        <f>+VLOOKUP(O49,'GENERADORAS EN LINEA'!$B$3:$C$45,2,0)</f>
        <v>239.87</v>
      </c>
      <c r="R49" s="1"/>
      <c r="S49" s="263" t="s">
        <v>158</v>
      </c>
      <c r="T49" s="264"/>
      <c r="X49" s="19" t="s">
        <v>0</v>
      </c>
      <c r="Y49" s="19" t="s">
        <v>0</v>
      </c>
    </row>
    <row r="50" spans="2:29" ht="16.5" thickBot="1" x14ac:dyDescent="0.25">
      <c r="B50" s="11">
        <f>+B49+1</f>
        <v>2</v>
      </c>
      <c r="C50" s="166" t="s">
        <v>37</v>
      </c>
      <c r="D50" s="8" t="s">
        <v>38</v>
      </c>
      <c r="E50" s="178">
        <v>120</v>
      </c>
      <c r="F50" s="16">
        <f>+E49+E50</f>
        <v>240</v>
      </c>
      <c r="G50" s="134">
        <v>2240.5657527766762</v>
      </c>
      <c r="H50" s="15">
        <f t="shared" si="1"/>
        <v>44.377217117688296</v>
      </c>
      <c r="N50" s="11">
        <f>+N49+1</f>
        <v>2</v>
      </c>
      <c r="O50" s="94" t="s">
        <v>10</v>
      </c>
      <c r="P50" s="96"/>
      <c r="Q50" s="98">
        <f>+VLOOKUP(O50,'GENERADORAS EN LINEA'!$B$3:$C$45,2,0)</f>
        <v>107</v>
      </c>
      <c r="R50" s="1"/>
      <c r="S50" s="9" t="s">
        <v>63</v>
      </c>
      <c r="T50" s="180">
        <f>+Q88</f>
        <v>2313.08</v>
      </c>
    </row>
    <row r="51" spans="2:29" ht="15.75" thickBot="1" x14ac:dyDescent="0.25">
      <c r="B51" s="11">
        <f t="shared" ref="B51:B86" si="2">+B50+1</f>
        <v>3</v>
      </c>
      <c r="C51" s="166" t="s">
        <v>119</v>
      </c>
      <c r="D51" s="8" t="s">
        <v>3</v>
      </c>
      <c r="E51" s="178">
        <v>0</v>
      </c>
      <c r="F51" s="16">
        <f t="shared" ref="F51:F86" si="3">+E51+F50</f>
        <v>240</v>
      </c>
      <c r="G51" s="134">
        <v>2343.6229299768547</v>
      </c>
      <c r="H51" s="15">
        <f t="shared" si="1"/>
        <v>46.418393870693968</v>
      </c>
      <c r="N51" s="11">
        <f t="shared" ref="N51:N64" si="4">+N50+1</f>
        <v>3</v>
      </c>
      <c r="O51" s="94" t="s">
        <v>11</v>
      </c>
      <c r="P51" s="96"/>
      <c r="Q51" s="98">
        <f>+VLOOKUP(O51,'GENERADORAS EN LINEA'!$B$3:$C$45,2,0)</f>
        <v>106</v>
      </c>
      <c r="R51" s="1"/>
      <c r="S51" s="9" t="s">
        <v>68</v>
      </c>
      <c r="T51" s="143" t="s">
        <v>163</v>
      </c>
      <c r="AB51" s="19" t="s">
        <v>0</v>
      </c>
    </row>
    <row r="52" spans="2:29" ht="15" customHeight="1" thickBot="1" x14ac:dyDescent="0.25">
      <c r="B52" s="11">
        <f t="shared" si="2"/>
        <v>4</v>
      </c>
      <c r="C52" s="166" t="s">
        <v>132</v>
      </c>
      <c r="D52" s="8" t="s">
        <v>3</v>
      </c>
      <c r="E52" s="178">
        <v>0</v>
      </c>
      <c r="F52" s="16">
        <f t="shared" si="3"/>
        <v>240</v>
      </c>
      <c r="G52" s="134">
        <v>2359.4734124659872</v>
      </c>
      <c r="H52" s="15">
        <f t="shared" si="1"/>
        <v>46.732332572099466</v>
      </c>
      <c r="N52" s="11">
        <f t="shared" si="4"/>
        <v>4</v>
      </c>
      <c r="O52" s="94" t="s">
        <v>123</v>
      </c>
      <c r="P52" s="96"/>
      <c r="Q52" s="98">
        <f>+'GENERADORAS EN LINEA'!C38</f>
        <v>0</v>
      </c>
      <c r="R52" s="1"/>
      <c r="S52" s="144"/>
      <c r="T52" s="145"/>
    </row>
    <row r="53" spans="2:29" ht="12.75" customHeight="1" thickBot="1" x14ac:dyDescent="0.25">
      <c r="B53" s="11">
        <f t="shared" si="2"/>
        <v>5</v>
      </c>
      <c r="C53" s="166" t="s">
        <v>131</v>
      </c>
      <c r="D53" s="8" t="s">
        <v>3</v>
      </c>
      <c r="E53" s="178">
        <v>0</v>
      </c>
      <c r="F53" s="16">
        <f t="shared" si="3"/>
        <v>240</v>
      </c>
      <c r="G53" s="134">
        <v>2424.0756995132228</v>
      </c>
      <c r="H53" s="15">
        <f t="shared" si="1"/>
        <v>48.011861956604946</v>
      </c>
      <c r="N53" s="11">
        <f t="shared" si="4"/>
        <v>5</v>
      </c>
      <c r="O53" s="94" t="s">
        <v>122</v>
      </c>
      <c r="P53" s="97">
        <v>318</v>
      </c>
      <c r="Q53" s="98">
        <f>+'GENERADORAS EN LINEA'!C39</f>
        <v>0</v>
      </c>
      <c r="R53" s="1"/>
      <c r="S53" s="254" t="s">
        <v>86</v>
      </c>
      <c r="T53" s="255"/>
      <c r="V53" s="67"/>
      <c r="W53" s="72" t="s">
        <v>57</v>
      </c>
      <c r="X53" s="72" t="s">
        <v>56</v>
      </c>
      <c r="Y53" s="72" t="s">
        <v>55</v>
      </c>
      <c r="Z53" s="72" t="s">
        <v>69</v>
      </c>
      <c r="AA53" s="78"/>
    </row>
    <row r="54" spans="2:29" ht="16.5" thickBot="1" x14ac:dyDescent="0.25">
      <c r="B54" s="11">
        <f t="shared" si="2"/>
        <v>6</v>
      </c>
      <c r="C54" s="166" t="s">
        <v>53</v>
      </c>
      <c r="D54" s="8" t="s">
        <v>38</v>
      </c>
      <c r="E54" s="178">
        <v>52</v>
      </c>
      <c r="F54" s="16">
        <f t="shared" si="3"/>
        <v>292</v>
      </c>
      <c r="G54" s="134">
        <v>3017.5357431357997</v>
      </c>
      <c r="H54" s="15">
        <f t="shared" si="1"/>
        <v>59.766083038434033</v>
      </c>
      <c r="J54" s="19" t="s">
        <v>0</v>
      </c>
      <c r="L54" s="19" t="s">
        <v>0</v>
      </c>
      <c r="N54" s="11">
        <f t="shared" si="4"/>
        <v>6</v>
      </c>
      <c r="O54" s="94" t="s">
        <v>18</v>
      </c>
      <c r="P54" s="96">
        <v>116.99</v>
      </c>
      <c r="Q54" s="98">
        <f>+VLOOKUP(O54,'GENERADORAS EN LINEA'!$B$3:$C$45,2,0)</f>
        <v>125.3</v>
      </c>
      <c r="R54" s="1"/>
      <c r="S54" s="9" t="s">
        <v>57</v>
      </c>
      <c r="T54" s="51" t="str">
        <f>+W59</f>
        <v>82 (10,4%)</v>
      </c>
      <c r="V54" s="67" t="s">
        <v>146</v>
      </c>
      <c r="W54" s="162">
        <v>793.34409925465764</v>
      </c>
      <c r="X54" s="162">
        <v>702.85989738882574</v>
      </c>
      <c r="Y54" s="162">
        <v>764.77614933114421</v>
      </c>
      <c r="Z54" s="158">
        <f>SUM(W54:Y54)</f>
        <v>2260.9801459746277</v>
      </c>
      <c r="AA54" s="29"/>
    </row>
    <row r="55" spans="2:29" ht="15.75" thickBot="1" x14ac:dyDescent="0.25">
      <c r="B55" s="11">
        <f t="shared" si="2"/>
        <v>7</v>
      </c>
      <c r="C55" s="166" t="s">
        <v>42</v>
      </c>
      <c r="D55" s="8" t="s">
        <v>3</v>
      </c>
      <c r="E55" s="178">
        <v>125</v>
      </c>
      <c r="F55" s="16">
        <f t="shared" si="3"/>
        <v>417</v>
      </c>
      <c r="G55" s="134">
        <v>3367.0931393854289</v>
      </c>
      <c r="H55" s="15">
        <f t="shared" si="1"/>
        <v>66.689506039628924</v>
      </c>
      <c r="K55" s="19" t="s">
        <v>0</v>
      </c>
      <c r="N55" s="11">
        <f t="shared" si="4"/>
        <v>7</v>
      </c>
      <c r="O55" s="94" t="s">
        <v>19</v>
      </c>
      <c r="P55" s="97">
        <v>110</v>
      </c>
      <c r="Q55" s="98">
        <f>+VLOOKUP(O55,'GENERADORAS EN LINEA'!$B$3:$C$45,2,0)</f>
        <v>120.23</v>
      </c>
      <c r="R55" s="1"/>
      <c r="S55" s="9" t="s">
        <v>56</v>
      </c>
      <c r="T55" s="51" t="str">
        <f>+X59</f>
        <v>98 (14,0%)</v>
      </c>
      <c r="V55" s="67" t="s">
        <v>148</v>
      </c>
      <c r="W55" s="157">
        <v>82.269000000000005</v>
      </c>
      <c r="X55" s="157">
        <v>98.11</v>
      </c>
      <c r="Y55" s="157">
        <v>155.75</v>
      </c>
      <c r="Z55" s="158">
        <f>SUM(W55:Y55)</f>
        <v>336.12900000000002</v>
      </c>
      <c r="AC55" s="19" t="s">
        <v>0</v>
      </c>
    </row>
    <row r="56" spans="2:29" ht="15.75" thickBot="1" x14ac:dyDescent="0.25">
      <c r="B56" s="11">
        <f t="shared" si="2"/>
        <v>8</v>
      </c>
      <c r="C56" s="166" t="s">
        <v>41</v>
      </c>
      <c r="D56" s="8" t="s">
        <v>3</v>
      </c>
      <c r="E56" s="178">
        <v>105</v>
      </c>
      <c r="F56" s="16">
        <f t="shared" si="3"/>
        <v>522</v>
      </c>
      <c r="G56" s="134">
        <v>3595.2777745876697</v>
      </c>
      <c r="H56" s="15">
        <f t="shared" si="1"/>
        <v>71.20898915979231</v>
      </c>
      <c r="J56" s="19" t="s">
        <v>0</v>
      </c>
      <c r="K56" s="19" t="s">
        <v>0</v>
      </c>
      <c r="N56" s="11">
        <f t="shared" si="4"/>
        <v>8</v>
      </c>
      <c r="O56" s="94" t="s">
        <v>14</v>
      </c>
      <c r="P56" s="97">
        <v>48.4</v>
      </c>
      <c r="Q56" s="98">
        <f>+VLOOKUP(O56,'GENERADORAS EN LINEA'!$B$3:$C$45,2,0)</f>
        <v>52.64</v>
      </c>
      <c r="R56" s="1"/>
      <c r="S56" s="9" t="s">
        <v>55</v>
      </c>
      <c r="T56" s="51" t="str">
        <f>+Y59</f>
        <v>156 (20,4%)</v>
      </c>
      <c r="V56" s="67"/>
      <c r="W56" s="72"/>
      <c r="X56" s="72"/>
      <c r="Y56" s="72"/>
      <c r="Z56" s="158"/>
      <c r="AA56" s="29"/>
    </row>
    <row r="57" spans="2:29" ht="15.75" thickBot="1" x14ac:dyDescent="0.25">
      <c r="B57" s="11">
        <f t="shared" si="2"/>
        <v>9</v>
      </c>
      <c r="C57" s="166" t="s">
        <v>40</v>
      </c>
      <c r="D57" s="8" t="s">
        <v>3</v>
      </c>
      <c r="E57" s="178">
        <v>105</v>
      </c>
      <c r="F57" s="16">
        <f t="shared" si="3"/>
        <v>627</v>
      </c>
      <c r="G57" s="134">
        <v>3672.4677254159737</v>
      </c>
      <c r="H57" s="15">
        <f t="shared" si="1"/>
        <v>72.737833025662439</v>
      </c>
      <c r="K57" s="19" t="s">
        <v>0</v>
      </c>
      <c r="N57" s="11">
        <f t="shared" si="4"/>
        <v>9</v>
      </c>
      <c r="O57" s="94" t="s">
        <v>15</v>
      </c>
      <c r="P57" s="97">
        <v>99.81</v>
      </c>
      <c r="Q57" s="98">
        <f>+VLOOKUP(O57,'GENERADORAS EN LINEA'!$B$3:$C$45,2,0)</f>
        <v>0</v>
      </c>
      <c r="R57" s="1"/>
      <c r="S57" s="9" t="s">
        <v>85</v>
      </c>
      <c r="T57" s="51">
        <f>+Z55</f>
        <v>336.12900000000002</v>
      </c>
      <c r="V57" s="67" t="s">
        <v>91</v>
      </c>
      <c r="W57" s="77">
        <f>+W55/W54</f>
        <v>0.10369901292174641</v>
      </c>
      <c r="X57" s="77">
        <f>+X55/X54</f>
        <v>0.13958685132625376</v>
      </c>
      <c r="Y57" s="77">
        <f>+Y55/Y54</f>
        <v>0.20365436361504657</v>
      </c>
      <c r="Z57" s="67"/>
      <c r="AA57" s="137"/>
    </row>
    <row r="58" spans="2:29" ht="15.75" thickBot="1" x14ac:dyDescent="0.25">
      <c r="B58" s="11">
        <f t="shared" si="2"/>
        <v>10</v>
      </c>
      <c r="C58" s="166" t="s">
        <v>43</v>
      </c>
      <c r="D58" s="8" t="s">
        <v>25</v>
      </c>
      <c r="E58" s="178">
        <v>0</v>
      </c>
      <c r="F58" s="16">
        <f t="shared" si="3"/>
        <v>627</v>
      </c>
      <c r="G58" s="134">
        <v>3675.4276056579988</v>
      </c>
      <c r="H58" s="15">
        <f t="shared" si="1"/>
        <v>72.796457169131529</v>
      </c>
      <c r="I58" s="149" t="s">
        <v>0</v>
      </c>
      <c r="J58" s="19" t="s">
        <v>0</v>
      </c>
      <c r="N58" s="11">
        <f t="shared" si="4"/>
        <v>10</v>
      </c>
      <c r="O58" s="94" t="s">
        <v>127</v>
      </c>
      <c r="P58" s="97">
        <v>24.2</v>
      </c>
      <c r="Q58" s="98">
        <f>+VLOOKUP(O58,'GENERADORAS EN LINEA'!$B$3:$C$45,2,0)</f>
        <v>25</v>
      </c>
      <c r="R58" s="1"/>
      <c r="S58" s="146"/>
      <c r="T58" s="147"/>
      <c r="V58" s="67"/>
      <c r="W58" s="77"/>
      <c r="X58" s="77"/>
      <c r="Y58" s="77"/>
      <c r="Z58" s="67"/>
      <c r="AA58" s="137"/>
    </row>
    <row r="59" spans="2:29" ht="17.25" customHeight="1" thickBot="1" x14ac:dyDescent="0.25">
      <c r="B59" s="11">
        <f>+B58+1</f>
        <v>11</v>
      </c>
      <c r="C59" s="166" t="s">
        <v>44</v>
      </c>
      <c r="D59" s="8" t="s">
        <v>3</v>
      </c>
      <c r="E59" s="178">
        <v>110</v>
      </c>
      <c r="F59" s="16">
        <f>+E59+F58</f>
        <v>737</v>
      </c>
      <c r="G59" s="134">
        <v>3851.4903154055692</v>
      </c>
      <c r="H59" s="15">
        <f t="shared" si="1"/>
        <v>76.283600131623842</v>
      </c>
      <c r="J59" s="19" t="s">
        <v>0</v>
      </c>
      <c r="N59" s="11">
        <f>+N58+1</f>
        <v>11</v>
      </c>
      <c r="O59" s="94" t="s">
        <v>16</v>
      </c>
      <c r="P59" s="97">
        <v>220.9</v>
      </c>
      <c r="Q59" s="98">
        <f>+VLOOKUP(O59,'GENERADORAS EN LINEA'!$B$3:$C$45,2,0)</f>
        <v>201.06</v>
      </c>
      <c r="R59" s="1"/>
      <c r="S59" s="252" t="s">
        <v>159</v>
      </c>
      <c r="T59" s="253"/>
      <c r="V59" s="67"/>
      <c r="W59" s="141" t="s">
        <v>160</v>
      </c>
      <c r="X59" s="142" t="s">
        <v>161</v>
      </c>
      <c r="Y59" s="142" t="s">
        <v>162</v>
      </c>
      <c r="Z59" s="67"/>
      <c r="AA59" s="138"/>
      <c r="AB59" s="19" t="s">
        <v>0</v>
      </c>
    </row>
    <row r="60" spans="2:29" ht="15.75" thickBot="1" x14ac:dyDescent="0.25">
      <c r="B60" s="11">
        <f t="shared" si="2"/>
        <v>12</v>
      </c>
      <c r="C60" s="166" t="s">
        <v>5</v>
      </c>
      <c r="D60" s="8" t="s">
        <v>25</v>
      </c>
      <c r="E60" s="178">
        <v>5.2</v>
      </c>
      <c r="F60" s="16">
        <f t="shared" si="3"/>
        <v>742.2</v>
      </c>
      <c r="G60" s="134">
        <v>3982.5355685141594</v>
      </c>
      <c r="H60" s="15">
        <f t="shared" si="1"/>
        <v>78.879115858950925</v>
      </c>
      <c r="J60" s="19" t="s">
        <v>0</v>
      </c>
      <c r="K60" s="19" t="s">
        <v>0</v>
      </c>
      <c r="N60" s="11">
        <f t="shared" si="4"/>
        <v>12</v>
      </c>
      <c r="O60" s="94" t="s">
        <v>17</v>
      </c>
      <c r="P60" s="97">
        <v>66.84</v>
      </c>
      <c r="Q60" s="98">
        <f>+VLOOKUP(O60,'GENERADORAS EN LINEA'!$B$3:$C$45,2,0)</f>
        <v>64</v>
      </c>
      <c r="R60" s="1"/>
      <c r="S60" s="229"/>
      <c r="T60" s="230"/>
      <c r="V60" s="67" t="s">
        <v>147</v>
      </c>
      <c r="W60" s="158"/>
      <c r="X60" s="158"/>
      <c r="Y60" s="158"/>
      <c r="Z60" s="158">
        <f>+Z54+Z55</f>
        <v>2597.1091459746276</v>
      </c>
      <c r="AA60" s="19" t="s">
        <v>0</v>
      </c>
    </row>
    <row r="61" spans="2:29" ht="15.75" thickBot="1" x14ac:dyDescent="0.25">
      <c r="B61" s="11">
        <f t="shared" si="2"/>
        <v>13</v>
      </c>
      <c r="C61" s="166" t="s">
        <v>45</v>
      </c>
      <c r="D61" s="8" t="s">
        <v>25</v>
      </c>
      <c r="E61" s="178">
        <v>0</v>
      </c>
      <c r="F61" s="16">
        <f t="shared" si="3"/>
        <v>742.2</v>
      </c>
      <c r="G61" s="134">
        <v>3999.4053220759497</v>
      </c>
      <c r="H61" s="15">
        <f t="shared" si="1"/>
        <v>79.213242503351211</v>
      </c>
      <c r="J61" s="19" t="s">
        <v>0</v>
      </c>
      <c r="K61" s="19" t="s">
        <v>0</v>
      </c>
      <c r="N61" s="11">
        <f t="shared" si="4"/>
        <v>13</v>
      </c>
      <c r="O61" s="94" t="s">
        <v>5</v>
      </c>
      <c r="P61" s="97">
        <v>16.170000000000002</v>
      </c>
      <c r="Q61" s="98">
        <f>+VLOOKUP(O61,'GENERADORAS EN LINEA'!$B$3:$C$45,2,0)</f>
        <v>5.16</v>
      </c>
      <c r="R61" s="1"/>
      <c r="S61" s="9" t="s">
        <v>65</v>
      </c>
      <c r="T61" s="80">
        <f>+T64-(T63+T62)</f>
        <v>2026.2899999999995</v>
      </c>
    </row>
    <row r="62" spans="2:29" ht="15.75" thickBot="1" x14ac:dyDescent="0.25">
      <c r="B62" s="11">
        <f t="shared" si="2"/>
        <v>14</v>
      </c>
      <c r="C62" s="166" t="s">
        <v>6</v>
      </c>
      <c r="D62" s="8" t="s">
        <v>25</v>
      </c>
      <c r="E62" s="178">
        <v>41.6</v>
      </c>
      <c r="F62" s="16">
        <f t="shared" si="3"/>
        <v>783.80000000000007</v>
      </c>
      <c r="G62" s="134">
        <v>4000.8428519649947</v>
      </c>
      <c r="H62" s="15">
        <f t="shared" si="1"/>
        <v>79.241714587207824</v>
      </c>
      <c r="J62" s="19" t="s">
        <v>0</v>
      </c>
      <c r="K62" s="19" t="s">
        <v>0</v>
      </c>
      <c r="N62" s="11">
        <f t="shared" si="4"/>
        <v>14</v>
      </c>
      <c r="O62" s="94" t="s">
        <v>6</v>
      </c>
      <c r="P62" s="97">
        <v>49</v>
      </c>
      <c r="Q62" s="98">
        <f>+VLOOKUP(O62,'GENERADORAS EN LINEA'!$B$3:$C$45,2,0)</f>
        <v>23.87</v>
      </c>
      <c r="R62" s="1"/>
      <c r="S62" s="9" t="s">
        <v>67</v>
      </c>
      <c r="T62" s="39">
        <f>SUM(Q81+Q82+Q83+Q84+Q85+Q86)</f>
        <v>72.23</v>
      </c>
      <c r="X62" s="19" t="s">
        <v>0</v>
      </c>
    </row>
    <row r="63" spans="2:29" ht="16.5" thickBot="1" x14ac:dyDescent="0.25">
      <c r="B63" s="11">
        <f t="shared" si="2"/>
        <v>15</v>
      </c>
      <c r="C63" s="166" t="s">
        <v>47</v>
      </c>
      <c r="D63" s="8" t="s">
        <v>25</v>
      </c>
      <c r="E63" s="178">
        <v>34.15</v>
      </c>
      <c r="F63" s="16">
        <f t="shared" si="3"/>
        <v>817.95</v>
      </c>
      <c r="G63" s="134">
        <v>4153.6308978449852</v>
      </c>
      <c r="H63" s="15">
        <f t="shared" si="1"/>
        <v>82.267873617176477</v>
      </c>
      <c r="J63" s="19" t="s">
        <v>0</v>
      </c>
      <c r="K63" s="19" t="s">
        <v>0</v>
      </c>
      <c r="N63" s="11">
        <f t="shared" si="4"/>
        <v>15</v>
      </c>
      <c r="O63" s="94" t="s">
        <v>7</v>
      </c>
      <c r="P63" s="97">
        <v>96.27</v>
      </c>
      <c r="Q63" s="98">
        <f>+VLOOKUP(O63,'GENERADORAS EN LINEA'!$B$3:$C$45,2,0)</f>
        <v>0</v>
      </c>
      <c r="R63" s="1"/>
      <c r="S63" s="9" t="s">
        <v>66</v>
      </c>
      <c r="T63" s="39">
        <f>+Q87</f>
        <v>204.39999999999998</v>
      </c>
      <c r="W63" s="136"/>
      <c r="X63" s="203" t="s">
        <v>0</v>
      </c>
      <c r="Y63" s="136"/>
    </row>
    <row r="64" spans="2:29" ht="15.75" thickBot="1" x14ac:dyDescent="0.25">
      <c r="B64" s="11">
        <f t="shared" si="2"/>
        <v>16</v>
      </c>
      <c r="C64" s="166" t="s">
        <v>48</v>
      </c>
      <c r="D64" s="8" t="s">
        <v>3</v>
      </c>
      <c r="E64" s="178">
        <v>0</v>
      </c>
      <c r="F64" s="16">
        <f t="shared" si="3"/>
        <v>817.95</v>
      </c>
      <c r="G64" s="134">
        <v>4190.9874218837649</v>
      </c>
      <c r="H64" s="15">
        <f t="shared" si="1"/>
        <v>83.007766466103874</v>
      </c>
      <c r="J64" s="19" t="s">
        <v>0</v>
      </c>
      <c r="K64" s="19" t="s">
        <v>0</v>
      </c>
      <c r="N64" s="11">
        <f t="shared" si="4"/>
        <v>16</v>
      </c>
      <c r="O64" s="94" t="s">
        <v>8</v>
      </c>
      <c r="P64" s="97">
        <v>98.4</v>
      </c>
      <c r="Q64" s="98">
        <f>+VLOOKUP(O64,'GENERADORAS EN LINEA'!$B$3:$C$45,2,0)</f>
        <v>86.33</v>
      </c>
      <c r="R64" s="1"/>
      <c r="S64" s="10" t="s">
        <v>64</v>
      </c>
      <c r="T64" s="140">
        <v>2302.9199999999996</v>
      </c>
      <c r="V64" s="138"/>
      <c r="W64" s="119" t="s">
        <v>0</v>
      </c>
      <c r="X64" s="91" t="s">
        <v>0</v>
      </c>
      <c r="Y64" s="91" t="s">
        <v>0</v>
      </c>
      <c r="Z64" s="19" t="s">
        <v>0</v>
      </c>
    </row>
    <row r="65" spans="2:27" ht="15.75" thickBot="1" x14ac:dyDescent="0.25">
      <c r="B65" s="11">
        <f t="shared" si="2"/>
        <v>17</v>
      </c>
      <c r="C65" s="166" t="s">
        <v>136</v>
      </c>
      <c r="D65" s="8" t="s">
        <v>25</v>
      </c>
      <c r="E65" s="178">
        <v>51</v>
      </c>
      <c r="F65" s="16">
        <f t="shared" si="3"/>
        <v>868.95</v>
      </c>
      <c r="G65" s="134">
        <v>4211.6924260166452</v>
      </c>
      <c r="H65" s="15">
        <f t="shared" si="1"/>
        <v>83.417855062115294</v>
      </c>
      <c r="J65" s="19" t="s">
        <v>0</v>
      </c>
      <c r="L65" s="19" t="s">
        <v>0</v>
      </c>
      <c r="N65" s="11">
        <f t="shared" ref="N65:N79" si="5">+N64+1</f>
        <v>17</v>
      </c>
      <c r="O65" s="94" t="s">
        <v>9</v>
      </c>
      <c r="P65" s="97">
        <v>99.6</v>
      </c>
      <c r="Q65" s="98">
        <f>+VLOOKUP(O65,'GENERADORAS EN LINEA'!$B$3:$C$45,2,0)</f>
        <v>86.76</v>
      </c>
      <c r="R65" s="1"/>
      <c r="S65" s="13"/>
      <c r="T65" s="13"/>
      <c r="X65" s="192"/>
      <c r="Y65" s="19" t="s">
        <v>0</v>
      </c>
      <c r="Z65" s="19" t="s">
        <v>0</v>
      </c>
      <c r="AA65" s="19" t="s">
        <v>0</v>
      </c>
    </row>
    <row r="66" spans="2:27" ht="15.75" customHeight="1" thickBot="1" x14ac:dyDescent="0.25">
      <c r="B66" s="11">
        <f t="shared" si="2"/>
        <v>18</v>
      </c>
      <c r="C66" s="166" t="s">
        <v>154</v>
      </c>
      <c r="D66" s="8" t="s">
        <v>25</v>
      </c>
      <c r="E66" s="178">
        <v>17</v>
      </c>
      <c r="F66" s="16">
        <f t="shared" si="3"/>
        <v>885.95</v>
      </c>
      <c r="G66" s="134">
        <v>4211.6924260166452</v>
      </c>
      <c r="H66" s="15">
        <f t="shared" si="1"/>
        <v>83.417855062115294</v>
      </c>
      <c r="L66" s="19" t="s">
        <v>0</v>
      </c>
      <c r="N66" s="11">
        <f t="shared" si="5"/>
        <v>18</v>
      </c>
      <c r="O66" s="94" t="s">
        <v>12</v>
      </c>
      <c r="P66" s="97">
        <v>87.6</v>
      </c>
      <c r="Q66" s="98">
        <f>+VLOOKUP(O66,'GENERADORAS EN LINEA'!$B$3:$C$45,2,0)</f>
        <v>71.180000000000007</v>
      </c>
      <c r="R66" s="1"/>
      <c r="S66" s="249" t="s">
        <v>70</v>
      </c>
      <c r="T66" s="250"/>
      <c r="V66" s="182"/>
      <c r="W66" s="19" t="s">
        <v>0</v>
      </c>
      <c r="Y66" s="119" t="s">
        <v>0</v>
      </c>
    </row>
    <row r="67" spans="2:27" ht="15" customHeight="1" thickBot="1" x14ac:dyDescent="0.25">
      <c r="B67" s="11">
        <f t="shared" si="2"/>
        <v>19</v>
      </c>
      <c r="C67" s="166" t="s">
        <v>46</v>
      </c>
      <c r="D67" s="8" t="s">
        <v>25</v>
      </c>
      <c r="E67" s="178">
        <v>212</v>
      </c>
      <c r="F67" s="16">
        <f t="shared" si="3"/>
        <v>1097.95</v>
      </c>
      <c r="G67" s="134">
        <v>4290.042871238632</v>
      </c>
      <c r="H67" s="15">
        <f t="shared" si="1"/>
        <v>84.969683976118247</v>
      </c>
      <c r="J67" s="19" t="s">
        <v>0</v>
      </c>
      <c r="K67" s="19" t="s">
        <v>0</v>
      </c>
      <c r="N67" s="11">
        <f t="shared" si="5"/>
        <v>19</v>
      </c>
      <c r="O67" s="94" t="s">
        <v>13</v>
      </c>
      <c r="P67" s="97">
        <v>102.5</v>
      </c>
      <c r="Q67" s="98">
        <f>+VLOOKUP(O67,'GENERADORAS EN LINEA'!$B$3:$C$45,2,0)</f>
        <v>95.99</v>
      </c>
      <c r="R67" s="1" t="s">
        <v>0</v>
      </c>
      <c r="S67" s="273"/>
      <c r="T67" s="274"/>
      <c r="Y67" s="19" t="s">
        <v>0</v>
      </c>
      <c r="Z67" s="19" t="s">
        <v>0</v>
      </c>
    </row>
    <row r="68" spans="2:27" ht="15" customHeight="1" thickBot="1" x14ac:dyDescent="0.25">
      <c r="B68" s="11">
        <f t="shared" si="2"/>
        <v>20</v>
      </c>
      <c r="C68" s="166" t="s">
        <v>114</v>
      </c>
      <c r="D68" s="8" t="s">
        <v>25</v>
      </c>
      <c r="E68" s="178">
        <v>150</v>
      </c>
      <c r="F68" s="16">
        <f t="shared" si="3"/>
        <v>1247.95</v>
      </c>
      <c r="G68" s="134">
        <v>4360.9656228729955</v>
      </c>
      <c r="H68" s="15">
        <f t="shared" si="1"/>
        <v>86.374398095291767</v>
      </c>
      <c r="J68" s="19" t="s">
        <v>0</v>
      </c>
      <c r="K68" s="19" t="s">
        <v>0</v>
      </c>
      <c r="N68" s="11">
        <f t="shared" si="5"/>
        <v>20</v>
      </c>
      <c r="O68" s="94" t="s">
        <v>20</v>
      </c>
      <c r="P68" s="97">
        <v>30.8</v>
      </c>
      <c r="Q68" s="98">
        <f>+VLOOKUP(O68,'GENERADORAS EN LINEA'!$B$3:$C$45,2,0)</f>
        <v>26.69</v>
      </c>
      <c r="R68" s="1"/>
      <c r="S68" s="275"/>
      <c r="T68" s="276"/>
      <c r="V68" s="19" t="s">
        <v>0</v>
      </c>
      <c r="W68" s="19" t="s">
        <v>0</v>
      </c>
      <c r="X68" s="19" t="s">
        <v>0</v>
      </c>
      <c r="Y68" s="19" t="s">
        <v>0</v>
      </c>
    </row>
    <row r="69" spans="2:27" ht="13.5" customHeight="1" thickBot="1" x14ac:dyDescent="0.25">
      <c r="B69" s="11">
        <f t="shared" si="2"/>
        <v>21</v>
      </c>
      <c r="C69" s="166" t="s">
        <v>50</v>
      </c>
      <c r="D69" s="8" t="s">
        <v>25</v>
      </c>
      <c r="E69" s="178">
        <v>68</v>
      </c>
      <c r="F69" s="16">
        <f t="shared" si="3"/>
        <v>1315.95</v>
      </c>
      <c r="G69" s="134">
        <v>4395.9747094701588</v>
      </c>
      <c r="H69" s="15">
        <f t="shared" si="1"/>
        <v>87.067796999157423</v>
      </c>
      <c r="N69" s="11">
        <f t="shared" si="5"/>
        <v>21</v>
      </c>
      <c r="O69" s="94" t="s">
        <v>21</v>
      </c>
      <c r="P69" s="97">
        <v>27.5</v>
      </c>
      <c r="Q69" s="98">
        <f>+VLOOKUP(O69,'GENERADORAS EN LINEA'!$B$3:$C$45,2,0)</f>
        <v>24.12</v>
      </c>
      <c r="R69" s="1"/>
      <c r="S69" s="277"/>
      <c r="T69" s="278"/>
      <c r="X69" s="19" t="s">
        <v>0</v>
      </c>
      <c r="Y69" s="19" t="s">
        <v>0</v>
      </c>
    </row>
    <row r="70" spans="2:27" ht="12" customHeight="1" thickBot="1" x14ac:dyDescent="0.25">
      <c r="B70" s="11">
        <f t="shared" si="2"/>
        <v>22</v>
      </c>
      <c r="C70" s="166" t="s">
        <v>49</v>
      </c>
      <c r="D70" s="8" t="s">
        <v>25</v>
      </c>
      <c r="E70" s="178">
        <v>31.42</v>
      </c>
      <c r="F70" s="16">
        <f t="shared" si="3"/>
        <v>1347.3700000000001</v>
      </c>
      <c r="G70" s="134">
        <v>4488.6752953067744</v>
      </c>
      <c r="H70" s="15">
        <f t="shared" si="1"/>
        <v>88.903848460494928</v>
      </c>
      <c r="J70" s="19" t="s">
        <v>0</v>
      </c>
      <c r="K70" s="19" t="s">
        <v>0</v>
      </c>
      <c r="N70" s="11">
        <f t="shared" si="5"/>
        <v>22</v>
      </c>
      <c r="O70" s="94" t="s">
        <v>22</v>
      </c>
      <c r="P70" s="97">
        <v>50.4</v>
      </c>
      <c r="Q70" s="98">
        <f>+VLOOKUP(O70,'GENERADORAS EN LINEA'!$B$3:$C$45,2,0)</f>
        <v>56.42</v>
      </c>
      <c r="R70" s="1"/>
      <c r="S70" s="210"/>
      <c r="T70" s="211"/>
      <c r="W70" s="29" t="s">
        <v>0</v>
      </c>
      <c r="X70" s="29" t="s">
        <v>0</v>
      </c>
      <c r="Y70" s="19" t="s">
        <v>0</v>
      </c>
    </row>
    <row r="71" spans="2:27" ht="12.75" customHeight="1" thickBot="1" x14ac:dyDescent="0.25">
      <c r="B71" s="11">
        <f t="shared" si="2"/>
        <v>23</v>
      </c>
      <c r="C71" s="166" t="s">
        <v>51</v>
      </c>
      <c r="D71" s="8" t="s">
        <v>25</v>
      </c>
      <c r="E71" s="178">
        <v>27.88</v>
      </c>
      <c r="F71" s="16">
        <f t="shared" si="3"/>
        <v>1375.2500000000002</v>
      </c>
      <c r="G71" s="134">
        <v>4534.5631546685454</v>
      </c>
      <c r="H71" s="15">
        <f t="shared" si="1"/>
        <v>89.812715114124543</v>
      </c>
      <c r="N71" s="11">
        <f t="shared" si="5"/>
        <v>23</v>
      </c>
      <c r="O71" s="94" t="s">
        <v>24</v>
      </c>
      <c r="P71" s="97">
        <v>40.700000000000003</v>
      </c>
      <c r="Q71" s="98">
        <f>+VLOOKUP(O71,'GENERADORAS EN LINEA'!$B$3:$C$45,2,0)</f>
        <v>32.28</v>
      </c>
      <c r="R71" s="1"/>
      <c r="S71" s="212"/>
      <c r="T71" s="213"/>
      <c r="U71" s="19" t="s">
        <v>0</v>
      </c>
      <c r="W71" s="151"/>
      <c r="X71" s="75" t="s">
        <v>0</v>
      </c>
    </row>
    <row r="72" spans="2:27" ht="12.75" customHeight="1" thickBot="1" x14ac:dyDescent="0.25">
      <c r="B72" s="11">
        <f t="shared" si="2"/>
        <v>24</v>
      </c>
      <c r="C72" s="166" t="s">
        <v>33</v>
      </c>
      <c r="D72" s="8" t="s">
        <v>25</v>
      </c>
      <c r="E72" s="178">
        <v>93.2</v>
      </c>
      <c r="F72" s="16">
        <f t="shared" si="3"/>
        <v>1468.4500000000003</v>
      </c>
      <c r="G72" s="134">
        <v>4547.0770429862796</v>
      </c>
      <c r="H72" s="15">
        <f t="shared" si="1"/>
        <v>90.060568379834052</v>
      </c>
      <c r="J72" s="19" t="s">
        <v>0</v>
      </c>
      <c r="L72" s="19" t="s">
        <v>0</v>
      </c>
      <c r="N72" s="11">
        <f t="shared" si="5"/>
        <v>24</v>
      </c>
      <c r="O72" s="94" t="s">
        <v>61</v>
      </c>
      <c r="P72" s="97">
        <v>57.3</v>
      </c>
      <c r="Q72" s="98">
        <f>+VLOOKUP(O72,'GENERADORAS EN LINEA'!$B$3:$C$45,2,0)</f>
        <v>58.6</v>
      </c>
      <c r="R72" s="1"/>
      <c r="S72" s="214"/>
      <c r="T72" s="215"/>
      <c r="V72" s="19" t="s">
        <v>0</v>
      </c>
      <c r="W72" s="73" t="s">
        <v>0</v>
      </c>
      <c r="X72" s="75"/>
      <c r="Z72" s="19" t="s">
        <v>0</v>
      </c>
    </row>
    <row r="73" spans="2:27" ht="14.25" customHeight="1" thickBot="1" x14ac:dyDescent="0.25">
      <c r="B73" s="11">
        <f t="shared" si="2"/>
        <v>25</v>
      </c>
      <c r="C73" s="166" t="s">
        <v>98</v>
      </c>
      <c r="D73" s="8" t="s">
        <v>25</v>
      </c>
      <c r="E73" s="178">
        <v>58.9</v>
      </c>
      <c r="F73" s="16">
        <f t="shared" si="3"/>
        <v>1527.3500000000004</v>
      </c>
      <c r="G73" s="134">
        <v>4609.6459833393101</v>
      </c>
      <c r="H73" s="15">
        <f t="shared" si="1"/>
        <v>91.299824780780611</v>
      </c>
      <c r="I73" s="19" t="s">
        <v>0</v>
      </c>
      <c r="J73" s="19" t="s">
        <v>0</v>
      </c>
      <c r="N73" s="11">
        <f t="shared" si="5"/>
        <v>25</v>
      </c>
      <c r="O73" s="94" t="s">
        <v>26</v>
      </c>
      <c r="P73" s="97">
        <v>96.6</v>
      </c>
      <c r="Q73" s="98">
        <f>+VLOOKUP(O73,'GENERADORAS EN LINEA'!$B$3:$C$45,2,0)</f>
        <v>84.12</v>
      </c>
      <c r="R73" s="1"/>
      <c r="S73" s="256"/>
      <c r="T73" s="257"/>
      <c r="V73" s="19" t="s">
        <v>0</v>
      </c>
      <c r="W73" s="73" t="s">
        <v>0</v>
      </c>
      <c r="X73" s="75"/>
    </row>
    <row r="74" spans="2:27" ht="13.5" customHeight="1" thickBot="1" x14ac:dyDescent="0.25">
      <c r="B74" s="11">
        <f>+B73+1</f>
        <v>26</v>
      </c>
      <c r="C74" s="166" t="s">
        <v>52</v>
      </c>
      <c r="D74" s="8" t="s">
        <v>25</v>
      </c>
      <c r="E74" s="178">
        <v>94.7</v>
      </c>
      <c r="F74" s="16">
        <f>+E74+F73</f>
        <v>1622.0500000000004</v>
      </c>
      <c r="G74" s="134">
        <v>4766.0683519646718</v>
      </c>
      <c r="H74" s="15">
        <f t="shared" si="1"/>
        <v>94.397966134565124</v>
      </c>
      <c r="J74" s="19" t="s">
        <v>0</v>
      </c>
      <c r="L74" s="19" t="s">
        <v>0</v>
      </c>
      <c r="N74" s="11">
        <f>+N73+1</f>
        <v>26</v>
      </c>
      <c r="O74" s="94" t="s">
        <v>27</v>
      </c>
      <c r="P74" s="97">
        <v>147</v>
      </c>
      <c r="Q74" s="98">
        <f>+'GENERADORAS EN LINEA'!C44</f>
        <v>152.52000000000001</v>
      </c>
      <c r="R74" s="1"/>
      <c r="S74" s="258"/>
      <c r="T74" s="259"/>
      <c r="V74" s="19" t="s">
        <v>0</v>
      </c>
      <c r="W74" s="73"/>
      <c r="X74" s="76"/>
    </row>
    <row r="75" spans="2:27" ht="13.5" customHeight="1" thickBot="1" x14ac:dyDescent="0.25">
      <c r="B75" s="11">
        <f t="shared" ref="B75:B76" si="6">+B74+1</f>
        <v>27</v>
      </c>
      <c r="C75" s="166" t="s">
        <v>54</v>
      </c>
      <c r="D75" s="8" t="s">
        <v>25</v>
      </c>
      <c r="E75" s="178">
        <v>67.5</v>
      </c>
      <c r="F75" s="16">
        <f>+E75+F74</f>
        <v>1689.5500000000004</v>
      </c>
      <c r="G75" s="134">
        <v>4780.558475104599</v>
      </c>
      <c r="H75" s="15">
        <f t="shared" si="1"/>
        <v>94.684961211520886</v>
      </c>
      <c r="N75" s="11">
        <f t="shared" ref="N75:N76" si="7">+N74+1</f>
        <v>27</v>
      </c>
      <c r="O75" s="94" t="s">
        <v>139</v>
      </c>
      <c r="P75" s="97">
        <v>68</v>
      </c>
      <c r="Q75" s="98">
        <f>+'GENERADORAS EN LINEA'!C45</f>
        <v>63.2</v>
      </c>
      <c r="R75" s="1"/>
      <c r="S75" s="258"/>
      <c r="T75" s="259"/>
      <c r="W75" s="73"/>
      <c r="X75" s="76"/>
    </row>
    <row r="76" spans="2:27" ht="15" customHeight="1" thickBot="1" x14ac:dyDescent="0.25">
      <c r="B76" s="11">
        <f t="shared" si="6"/>
        <v>28</v>
      </c>
      <c r="C76" s="166" t="s">
        <v>126</v>
      </c>
      <c r="D76" s="8" t="s">
        <v>25</v>
      </c>
      <c r="E76" s="178">
        <v>25</v>
      </c>
      <c r="F76" s="16">
        <f>+E76+F74</f>
        <v>1647.0500000000004</v>
      </c>
      <c r="G76" s="134">
        <v>4860.5727228330989</v>
      </c>
      <c r="H76" s="15">
        <f t="shared" si="1"/>
        <v>96.269743822589405</v>
      </c>
      <c r="I76" s="19" t="s">
        <v>128</v>
      </c>
      <c r="J76" s="19" t="s">
        <v>0</v>
      </c>
      <c r="K76" s="19" t="s">
        <v>0</v>
      </c>
      <c r="L76" s="19" t="s">
        <v>0</v>
      </c>
      <c r="N76" s="11">
        <f t="shared" si="7"/>
        <v>28</v>
      </c>
      <c r="O76" s="94" t="s">
        <v>29</v>
      </c>
      <c r="P76" s="97">
        <v>176.4</v>
      </c>
      <c r="Q76" s="98">
        <f>+VLOOKUP(O76,'GENERADORAS EN LINEA'!$B$3:$C$45,2,0)</f>
        <v>0</v>
      </c>
      <c r="R76" s="1"/>
      <c r="S76" s="260"/>
      <c r="T76" s="261"/>
      <c r="V76" s="251"/>
      <c r="W76" s="251"/>
      <c r="X76" s="29"/>
    </row>
    <row r="77" spans="2:27" ht="12.75" customHeight="1" thickBot="1" x14ac:dyDescent="0.25">
      <c r="B77" s="11">
        <f t="shared" si="2"/>
        <v>29</v>
      </c>
      <c r="C77" s="166" t="s">
        <v>30</v>
      </c>
      <c r="D77" s="8" t="s">
        <v>25</v>
      </c>
      <c r="E77" s="178">
        <v>8.4</v>
      </c>
      <c r="F77" s="16">
        <f t="shared" si="3"/>
        <v>1655.4500000000005</v>
      </c>
      <c r="G77" s="134">
        <v>5077.7760698800494</v>
      </c>
      <c r="H77" s="15">
        <f t="shared" si="1"/>
        <v>100.57172874699785</v>
      </c>
      <c r="I77" s="19" t="s">
        <v>0</v>
      </c>
      <c r="J77" s="19" t="s">
        <v>0</v>
      </c>
      <c r="N77" s="11">
        <f t="shared" si="5"/>
        <v>29</v>
      </c>
      <c r="O77" s="94" t="s">
        <v>62</v>
      </c>
      <c r="P77" s="97">
        <v>108.6</v>
      </c>
      <c r="Q77" s="98">
        <f>+VLOOKUP(O77,'GENERADORAS EN LINEA'!$B$3:$C$45,2,0)</f>
        <v>109</v>
      </c>
      <c r="R77" s="1"/>
      <c r="S77" s="258"/>
      <c r="T77" s="259"/>
      <c r="V77" s="29"/>
      <c r="W77" s="29"/>
    </row>
    <row r="78" spans="2:27" ht="12.75" customHeight="1" thickBot="1" x14ac:dyDescent="0.25">
      <c r="B78" s="11">
        <f t="shared" si="2"/>
        <v>30</v>
      </c>
      <c r="C78" s="166" t="s">
        <v>23</v>
      </c>
      <c r="D78" s="8" t="s">
        <v>25</v>
      </c>
      <c r="E78" s="178">
        <v>40</v>
      </c>
      <c r="F78" s="16">
        <f t="shared" si="3"/>
        <v>1695.4500000000005</v>
      </c>
      <c r="G78" s="134">
        <v>5169.456669256243</v>
      </c>
      <c r="H78" s="15">
        <f t="shared" si="1"/>
        <v>102.38757809618795</v>
      </c>
      <c r="J78" s="19" t="s">
        <v>0</v>
      </c>
      <c r="N78" s="11">
        <f t="shared" si="5"/>
        <v>30</v>
      </c>
      <c r="O78" s="94" t="s">
        <v>30</v>
      </c>
      <c r="P78" s="97">
        <v>14.2</v>
      </c>
      <c r="Q78" s="98">
        <f>+VLOOKUP(O78,'GENERADORAS EN LINEA'!$B$3:$C$45,2,0)</f>
        <v>4.1100000000000003</v>
      </c>
      <c r="R78" s="1"/>
      <c r="S78" s="258"/>
      <c r="T78" s="259"/>
      <c r="V78" s="29"/>
      <c r="W78" s="29"/>
    </row>
    <row r="79" spans="2:27" ht="12.75" customHeight="1" x14ac:dyDescent="0.2">
      <c r="B79" s="11">
        <f t="shared" si="2"/>
        <v>31</v>
      </c>
      <c r="C79" s="166" t="s">
        <v>32</v>
      </c>
      <c r="D79" s="8" t="s">
        <v>25</v>
      </c>
      <c r="E79" s="178">
        <v>15</v>
      </c>
      <c r="F79" s="16">
        <f t="shared" si="3"/>
        <v>1710.4500000000005</v>
      </c>
      <c r="G79" s="134">
        <v>5418.4293491463295</v>
      </c>
      <c r="H79" s="15">
        <f t="shared" si="1"/>
        <v>107.3187945347873</v>
      </c>
      <c r="K79" s="19" t="s">
        <v>0</v>
      </c>
      <c r="N79" s="11">
        <f t="shared" si="5"/>
        <v>31</v>
      </c>
      <c r="O79" s="94" t="s">
        <v>31</v>
      </c>
      <c r="P79" s="97">
        <v>23.8</v>
      </c>
      <c r="Q79" s="98">
        <f>+VLOOKUP(O79,'GENERADORAS EN LINEA'!$B$3:$C$45,2,0)</f>
        <v>15</v>
      </c>
      <c r="R79" s="1"/>
      <c r="S79" s="258"/>
      <c r="T79" s="259"/>
      <c r="V79" s="251" t="s">
        <v>0</v>
      </c>
      <c r="W79" s="251"/>
    </row>
    <row r="80" spans="2:27" ht="15" customHeight="1" x14ac:dyDescent="0.2">
      <c r="B80" s="11">
        <f t="shared" si="2"/>
        <v>32</v>
      </c>
      <c r="C80" s="166" t="s">
        <v>7</v>
      </c>
      <c r="D80" s="8" t="s">
        <v>4</v>
      </c>
      <c r="E80" s="178">
        <v>94</v>
      </c>
      <c r="F80" s="16">
        <f t="shared" si="3"/>
        <v>1804.4500000000005</v>
      </c>
      <c r="G80" s="134">
        <v>6186.8241771037283</v>
      </c>
      <c r="H80" s="15">
        <f t="shared" si="1"/>
        <v>122.53781860052423</v>
      </c>
      <c r="J80" s="19" t="s">
        <v>0</v>
      </c>
      <c r="K80" s="19" t="s">
        <v>0</v>
      </c>
      <c r="N80" s="106"/>
      <c r="O80" s="109" t="s">
        <v>88</v>
      </c>
      <c r="P80" s="107">
        <f>SUM(P49:P79)</f>
        <v>2691.98</v>
      </c>
      <c r="Q80" s="52">
        <f>+SUM(Q49:Q79)</f>
        <v>2036.4499999999998</v>
      </c>
      <c r="R80" s="1"/>
      <c r="S80" s="267" t="s">
        <v>76</v>
      </c>
      <c r="T80" s="268"/>
      <c r="V80" s="251" t="s">
        <v>0</v>
      </c>
      <c r="W80" s="251"/>
    </row>
    <row r="81" spans="2:23" ht="15" customHeight="1" x14ac:dyDescent="0.2">
      <c r="B81" s="11">
        <f>+B80+1</f>
        <v>33</v>
      </c>
      <c r="C81" s="166" t="s">
        <v>9</v>
      </c>
      <c r="D81" s="8" t="s">
        <v>4</v>
      </c>
      <c r="E81" s="178">
        <v>94</v>
      </c>
      <c r="F81" s="16">
        <f>+E81+F80</f>
        <v>1898.4500000000005</v>
      </c>
      <c r="G81" s="134">
        <v>6269.0235255130247</v>
      </c>
      <c r="H81" s="15">
        <f t="shared" si="1"/>
        <v>124.16587987333949</v>
      </c>
      <c r="I81" s="19" t="s">
        <v>0</v>
      </c>
      <c r="J81" s="19" t="s">
        <v>0</v>
      </c>
      <c r="K81" s="19" t="s">
        <v>0</v>
      </c>
      <c r="L81" s="19" t="s">
        <v>0</v>
      </c>
      <c r="N81" s="11">
        <v>1</v>
      </c>
      <c r="O81" s="108" t="s">
        <v>142</v>
      </c>
      <c r="P81" s="57">
        <v>49.5</v>
      </c>
      <c r="Q81" s="159">
        <f>+'GENERADORAS EN LINEA'!C6</f>
        <v>18.29</v>
      </c>
      <c r="R81" s="1"/>
      <c r="S81" s="269"/>
      <c r="T81" s="270"/>
      <c r="U81" s="181"/>
      <c r="V81" s="251"/>
      <c r="W81" s="251"/>
    </row>
    <row r="82" spans="2:23" ht="15" customHeight="1" x14ac:dyDescent="0.2">
      <c r="B82" s="11">
        <f t="shared" ref="B82:B83" si="8">+B81+1</f>
        <v>34</v>
      </c>
      <c r="C82" s="166" t="s">
        <v>8</v>
      </c>
      <c r="D82" s="8" t="s">
        <v>4</v>
      </c>
      <c r="E82" s="178">
        <v>94</v>
      </c>
      <c r="F82" s="16">
        <f>+E82+F81</f>
        <v>1992.4500000000005</v>
      </c>
      <c r="G82" s="134">
        <v>6777.9664854619732</v>
      </c>
      <c r="H82" s="15">
        <f t="shared" si="1"/>
        <v>134.24613402619522</v>
      </c>
      <c r="L82" s="19" t="s">
        <v>0</v>
      </c>
      <c r="N82" s="11">
        <v>2</v>
      </c>
      <c r="O82" s="108" t="s">
        <v>143</v>
      </c>
      <c r="P82" s="57">
        <v>48</v>
      </c>
      <c r="Q82" s="159">
        <f>+'GENERADORAS EN LINEA'!C19</f>
        <v>9.56</v>
      </c>
      <c r="R82" s="1"/>
      <c r="S82" s="269"/>
      <c r="T82" s="270"/>
      <c r="U82" s="181"/>
      <c r="V82" s="177"/>
      <c r="W82" s="177"/>
    </row>
    <row r="83" spans="2:23" ht="15" customHeight="1" x14ac:dyDescent="0.2">
      <c r="B83" s="11">
        <f t="shared" si="8"/>
        <v>35</v>
      </c>
      <c r="C83" s="166" t="s">
        <v>120</v>
      </c>
      <c r="D83" s="8" t="s">
        <v>25</v>
      </c>
      <c r="E83" s="178">
        <v>0</v>
      </c>
      <c r="F83" s="16">
        <f>+E83+F81</f>
        <v>1898.4500000000005</v>
      </c>
      <c r="G83" s="164">
        <v>7015.9517543136235</v>
      </c>
      <c r="H83" s="15">
        <f t="shared" ref="H83:H86" si="9">+G83/$I$49</f>
        <v>138.95973099765342</v>
      </c>
      <c r="J83" s="19" t="s">
        <v>0</v>
      </c>
      <c r="K83" s="19" t="s">
        <v>0</v>
      </c>
      <c r="N83" s="11">
        <v>3</v>
      </c>
      <c r="O83" s="60" t="s">
        <v>72</v>
      </c>
      <c r="P83" s="57">
        <v>85.3</v>
      </c>
      <c r="Q83" s="160">
        <f>+'GENERADORAS EN LINEA'!E5</f>
        <v>13.280000000000001</v>
      </c>
      <c r="R83" s="1"/>
      <c r="S83" s="269"/>
      <c r="T83" s="270"/>
      <c r="U83" s="181"/>
    </row>
    <row r="84" spans="2:23" ht="15" customHeight="1" x14ac:dyDescent="0.2">
      <c r="B84" s="11">
        <f t="shared" si="2"/>
        <v>36</v>
      </c>
      <c r="C84" s="166" t="s">
        <v>28</v>
      </c>
      <c r="D84" s="8" t="s">
        <v>144</v>
      </c>
      <c r="E84" s="178">
        <v>0</v>
      </c>
      <c r="F84" s="16">
        <f t="shared" si="3"/>
        <v>1898.4500000000005</v>
      </c>
      <c r="G84" s="184">
        <v>7093.8898446408248</v>
      </c>
      <c r="H84" s="15">
        <f t="shared" si="9"/>
        <v>140.50339270537253</v>
      </c>
      <c r="J84" s="19" t="s">
        <v>0</v>
      </c>
      <c r="N84" s="11">
        <v>4</v>
      </c>
      <c r="O84" s="60" t="s">
        <v>73</v>
      </c>
      <c r="P84" s="57">
        <v>30</v>
      </c>
      <c r="Q84" s="160">
        <f>+'GENERADORAS EN LINEA'!C46</f>
        <v>0</v>
      </c>
      <c r="R84" s="1"/>
      <c r="S84" s="269"/>
      <c r="T84" s="270"/>
      <c r="U84" s="181"/>
    </row>
    <row r="85" spans="2:23" ht="15" customHeight="1" x14ac:dyDescent="0.2">
      <c r="B85" s="11">
        <f t="shared" si="2"/>
        <v>37</v>
      </c>
      <c r="C85" s="90" t="s">
        <v>121</v>
      </c>
      <c r="D85" s="8" t="s">
        <v>4</v>
      </c>
      <c r="E85" s="179"/>
      <c r="F85" s="16">
        <f t="shared" si="3"/>
        <v>1898.4500000000005</v>
      </c>
      <c r="G85" s="134">
        <v>8202.1390566314149</v>
      </c>
      <c r="H85" s="15">
        <f t="shared" si="9"/>
        <v>162.45365943602511</v>
      </c>
      <c r="I85" s="19" t="s">
        <v>0</v>
      </c>
      <c r="J85" s="19" t="s">
        <v>0</v>
      </c>
      <c r="K85" s="19" t="s">
        <v>0</v>
      </c>
      <c r="L85" s="19" t="s">
        <v>0</v>
      </c>
      <c r="N85" s="11">
        <v>5</v>
      </c>
      <c r="O85" s="60" t="s">
        <v>134</v>
      </c>
      <c r="P85" s="57">
        <v>27.8</v>
      </c>
      <c r="Q85" s="160">
        <f>+'GENERADORAS EN LINEA'!C47</f>
        <v>31.1</v>
      </c>
      <c r="R85" s="1"/>
      <c r="S85" s="269"/>
      <c r="T85" s="270"/>
      <c r="U85" s="181"/>
    </row>
    <row r="86" spans="2:23" ht="15" customHeight="1" x14ac:dyDescent="0.2">
      <c r="B86" s="11">
        <f t="shared" si="2"/>
        <v>38</v>
      </c>
      <c r="C86" s="172" t="s">
        <v>111</v>
      </c>
      <c r="D86" s="8" t="s">
        <v>4</v>
      </c>
      <c r="E86" s="133"/>
      <c r="F86" s="16">
        <f t="shared" si="3"/>
        <v>1898.4500000000005</v>
      </c>
      <c r="G86" s="183">
        <v>11531.782353095885</v>
      </c>
      <c r="H86" s="15">
        <f t="shared" si="9"/>
        <v>228.40142432913015</v>
      </c>
      <c r="J86" s="19" t="s">
        <v>0</v>
      </c>
      <c r="K86" s="19" t="s">
        <v>145</v>
      </c>
      <c r="L86" s="19" t="s">
        <v>0</v>
      </c>
      <c r="N86" s="11">
        <v>6</v>
      </c>
      <c r="O86" s="60" t="s">
        <v>133</v>
      </c>
      <c r="P86" s="57">
        <v>57</v>
      </c>
      <c r="Q86" s="160">
        <f>+'GENERADORAS EN LINEA'!C48</f>
        <v>0</v>
      </c>
      <c r="R86" s="1"/>
      <c r="S86" s="269"/>
      <c r="T86" s="270"/>
      <c r="U86" s="181"/>
    </row>
    <row r="87" spans="2:23" ht="15" customHeight="1" thickBot="1" x14ac:dyDescent="0.25">
      <c r="B87" s="11"/>
      <c r="C87" s="174"/>
      <c r="D87" s="8"/>
      <c r="E87" s="6"/>
      <c r="F87" s="16"/>
      <c r="G87" s="79" t="s">
        <v>0</v>
      </c>
      <c r="H87" s="17"/>
      <c r="K87" s="19" t="s">
        <v>0</v>
      </c>
      <c r="N87" s="11">
        <v>7</v>
      </c>
      <c r="O87" s="60" t="s">
        <v>74</v>
      </c>
      <c r="P87" s="57">
        <v>480</v>
      </c>
      <c r="Q87" s="160">
        <f>+'GENERADORAS EN LINEA'!C53</f>
        <v>204.39999999999998</v>
      </c>
      <c r="R87" s="1"/>
      <c r="S87" s="271"/>
      <c r="T87" s="272"/>
      <c r="U87" s="181"/>
    </row>
    <row r="88" spans="2:23" ht="15.75" x14ac:dyDescent="0.2">
      <c r="B88" s="44"/>
      <c r="C88" s="173" t="s">
        <v>87</v>
      </c>
      <c r="D88" s="152">
        <v>143.22999999999999</v>
      </c>
      <c r="E88" s="46">
        <v>0</v>
      </c>
      <c r="F88" s="47"/>
      <c r="G88" s="47"/>
      <c r="H88" s="48"/>
      <c r="J88" s="19" t="s">
        <v>0</v>
      </c>
      <c r="K88" s="19" t="s">
        <v>0</v>
      </c>
      <c r="N88" s="50"/>
      <c r="O88" s="61" t="s">
        <v>69</v>
      </c>
      <c r="P88" s="49">
        <f>SUM(P80:P87)</f>
        <v>3469.5800000000004</v>
      </c>
      <c r="Q88" s="187">
        <f>SUM(Q80:Q87)</f>
        <v>2313.08</v>
      </c>
    </row>
    <row r="89" spans="2:23" x14ac:dyDescent="0.2">
      <c r="K89" s="19" t="s">
        <v>0</v>
      </c>
      <c r="L89" s="19" t="s">
        <v>0</v>
      </c>
      <c r="R89" s="19" t="s">
        <v>0</v>
      </c>
      <c r="S89" s="19" t="s">
        <v>0</v>
      </c>
    </row>
    <row r="90" spans="2:23" x14ac:dyDescent="0.2">
      <c r="C90" s="19" t="s">
        <v>0</v>
      </c>
      <c r="G90" s="171"/>
      <c r="I90" s="19" t="s">
        <v>0</v>
      </c>
      <c r="J90" s="19" t="s">
        <v>0</v>
      </c>
      <c r="K90" s="19" t="s">
        <v>0</v>
      </c>
      <c r="L90" s="19" t="s">
        <v>0</v>
      </c>
      <c r="O90" s="19" t="s">
        <v>0</v>
      </c>
      <c r="Q90" s="19" t="s">
        <v>0</v>
      </c>
    </row>
    <row r="91" spans="2:23" x14ac:dyDescent="0.2">
      <c r="J91" s="19" t="s">
        <v>0</v>
      </c>
      <c r="K91" s="19" t="s">
        <v>0</v>
      </c>
      <c r="O91" s="19" t="s">
        <v>99</v>
      </c>
      <c r="P91" s="19">
        <v>27.8</v>
      </c>
      <c r="Q91" s="19">
        <v>30</v>
      </c>
      <c r="T91" s="19" t="s">
        <v>0</v>
      </c>
    </row>
    <row r="92" spans="2:23" x14ac:dyDescent="0.2">
      <c r="J92" s="19" t="s">
        <v>0</v>
      </c>
      <c r="O92" s="19" t="s">
        <v>73</v>
      </c>
      <c r="P92" s="19">
        <v>30</v>
      </c>
      <c r="Q92" s="19">
        <v>0</v>
      </c>
      <c r="T92" s="19" t="s">
        <v>0</v>
      </c>
    </row>
    <row r="93" spans="2:23" x14ac:dyDescent="0.2">
      <c r="P93" s="19" t="s">
        <v>0</v>
      </c>
    </row>
    <row r="94" spans="2:23" x14ac:dyDescent="0.2">
      <c r="H94" s="19" t="s">
        <v>0</v>
      </c>
    </row>
    <row r="95" spans="2:23" x14ac:dyDescent="0.2">
      <c r="E95" s="19" t="s">
        <v>0</v>
      </c>
      <c r="S95" s="119"/>
    </row>
    <row r="96" spans="2:23" x14ac:dyDescent="0.2">
      <c r="F96" s="19" t="s">
        <v>0</v>
      </c>
      <c r="G96" s="19" t="s">
        <v>0</v>
      </c>
    </row>
    <row r="97" spans="3:19" x14ac:dyDescent="0.2">
      <c r="C97" s="19" t="s">
        <v>0</v>
      </c>
      <c r="S97" s="19" t="s">
        <v>0</v>
      </c>
    </row>
    <row r="98" spans="3:19" x14ac:dyDescent="0.2">
      <c r="P98" s="19" t="s">
        <v>0</v>
      </c>
    </row>
    <row r="100" spans="3:19" x14ac:dyDescent="0.2">
      <c r="G100" s="19" t="s">
        <v>0</v>
      </c>
    </row>
    <row r="101" spans="3:19" x14ac:dyDescent="0.2">
      <c r="H101" s="19" t="s">
        <v>0</v>
      </c>
    </row>
    <row r="146" spans="7:9" x14ac:dyDescent="0.2">
      <c r="I146" s="19" t="s">
        <v>0</v>
      </c>
    </row>
    <row r="153" spans="7:9" x14ac:dyDescent="0.2">
      <c r="G153" s="164">
        <v>6963.519473527499</v>
      </c>
    </row>
  </sheetData>
  <sheetProtection selectLockedCells="1"/>
  <mergeCells count="19">
    <mergeCell ref="C17:I17"/>
    <mergeCell ref="V80:W80"/>
    <mergeCell ref="V81:W81"/>
    <mergeCell ref="V76:W76"/>
    <mergeCell ref="S49:T49"/>
    <mergeCell ref="S48:T48"/>
    <mergeCell ref="S80:T80"/>
    <mergeCell ref="S81:T87"/>
    <mergeCell ref="S67:T69"/>
    <mergeCell ref="S70:T72"/>
    <mergeCell ref="B47:H47"/>
    <mergeCell ref="N5:AL5"/>
    <mergeCell ref="M47:S47"/>
    <mergeCell ref="S66:T66"/>
    <mergeCell ref="V79:W79"/>
    <mergeCell ref="S59:T60"/>
    <mergeCell ref="S53:T53"/>
    <mergeCell ref="S73:T76"/>
    <mergeCell ref="S77:T79"/>
  </mergeCells>
  <conditionalFormatting sqref="Q83 Q85">
    <cfRule type="cellIs" dxfId="57" priority="103" operator="equal">
      <formula>0</formula>
    </cfRule>
  </conditionalFormatting>
  <conditionalFormatting sqref="T54:T56 N80:O80 O49:O79 O81:O86">
    <cfRule type="cellIs" dxfId="56" priority="98" stopIfTrue="1" operator="equal">
      <formula>"CESPM 1 TG"</formula>
    </cfRule>
    <cfRule type="cellIs" dxfId="55" priority="99" stopIfTrue="1" operator="equal">
      <formula>"CESPM 2 TG"</formula>
    </cfRule>
    <cfRule type="cellIs" dxfId="54" priority="100" stopIfTrue="1" operator="equal">
      <formula>"CESPM 3 TG"</formula>
    </cfRule>
  </conditionalFormatting>
  <conditionalFormatting sqref="T54:T56 Q81:Q82 N80:O80 O49:O79 O81:O86">
    <cfRule type="cellIs" dxfId="53" priority="96" operator="equal">
      <formula>0</formula>
    </cfRule>
    <cfRule type="containsErrors" dxfId="52" priority="97">
      <formula>ISERROR(N49)</formula>
    </cfRule>
  </conditionalFormatting>
  <conditionalFormatting sqref="Q81:Q82">
    <cfRule type="expression" dxfId="51" priority="105" stopIfTrue="1">
      <formula>AND($R81&lt;#REF!,$R81&gt;0)</formula>
    </cfRule>
  </conditionalFormatting>
  <conditionalFormatting sqref="P50:P52 P54">
    <cfRule type="expression" dxfId="50" priority="106" stopIfTrue="1">
      <formula>AND($Q50&lt;#REF!,$Q50&gt;0)</formula>
    </cfRule>
  </conditionalFormatting>
  <conditionalFormatting sqref="P53 Q88 P55:P61 P63:P86">
    <cfRule type="expression" dxfId="49" priority="107" stopIfTrue="1">
      <formula>AND($Q53&lt;#REF!,$Q53&gt;0)</formula>
    </cfRule>
  </conditionalFormatting>
  <conditionalFormatting sqref="T50:T52">
    <cfRule type="cellIs" dxfId="48" priority="93" stopIfTrue="1" operator="equal">
      <formula>"CESPM 1 TG"</formula>
    </cfRule>
    <cfRule type="cellIs" dxfId="47" priority="94" stopIfTrue="1" operator="equal">
      <formula>"CESPM 2 TG"</formula>
    </cfRule>
    <cfRule type="cellIs" dxfId="46" priority="95" stopIfTrue="1" operator="equal">
      <formula>"CESPM 3 TG"</formula>
    </cfRule>
  </conditionalFormatting>
  <conditionalFormatting sqref="T50:T52">
    <cfRule type="cellIs" dxfId="45" priority="91" operator="equal">
      <formula>0</formula>
    </cfRule>
    <cfRule type="containsErrors" dxfId="44" priority="92">
      <formula>ISERROR(T50)</formula>
    </cfRule>
  </conditionalFormatting>
  <conditionalFormatting sqref="T57:T58">
    <cfRule type="cellIs" dxfId="43" priority="88" stopIfTrue="1" operator="equal">
      <formula>"CESPM 1 TG"</formula>
    </cfRule>
    <cfRule type="cellIs" dxfId="42" priority="89" stopIfTrue="1" operator="equal">
      <formula>"CESPM 2 TG"</formula>
    </cfRule>
    <cfRule type="cellIs" dxfId="41" priority="90" stopIfTrue="1" operator="equal">
      <formula>"CESPM 3 TG"</formula>
    </cfRule>
  </conditionalFormatting>
  <conditionalFormatting sqref="T57:T58">
    <cfRule type="cellIs" dxfId="40" priority="86" operator="equal">
      <formula>0</formula>
    </cfRule>
    <cfRule type="containsErrors" dxfId="39" priority="87">
      <formula>ISERROR(T57)</formula>
    </cfRule>
  </conditionalFormatting>
  <conditionalFormatting sqref="O88">
    <cfRule type="cellIs" dxfId="38" priority="82" stopIfTrue="1" operator="equal">
      <formula>"CESPM 1 TG"</formula>
    </cfRule>
    <cfRule type="cellIs" dxfId="37" priority="83" stopIfTrue="1" operator="equal">
      <formula>"CESPM 2 TG"</formula>
    </cfRule>
    <cfRule type="cellIs" dxfId="36" priority="84" stopIfTrue="1" operator="equal">
      <formula>"CESPM 3 TG"</formula>
    </cfRule>
  </conditionalFormatting>
  <conditionalFormatting sqref="O88">
    <cfRule type="cellIs" dxfId="35" priority="80" operator="equal">
      <formula>0</formula>
    </cfRule>
    <cfRule type="containsErrors" dxfId="34" priority="81">
      <formula>ISERROR(O88)</formula>
    </cfRule>
  </conditionalFormatting>
  <conditionalFormatting sqref="P87:P88">
    <cfRule type="expression" dxfId="33" priority="85" stopIfTrue="1">
      <formula>AND($Q87&lt;#REF!,$Q87&gt;0)</formula>
    </cfRule>
  </conditionalFormatting>
  <conditionalFormatting sqref="P49">
    <cfRule type="expression" dxfId="32" priority="108" stopIfTrue="1">
      <formula>AND($Q49&lt;#REF!,$Q49&gt;0)</formula>
    </cfRule>
  </conditionalFormatting>
  <conditionalFormatting sqref="O87">
    <cfRule type="cellIs" dxfId="31" priority="72" stopIfTrue="1" operator="equal">
      <formula>"CESPM 1 TG"</formula>
    </cfRule>
    <cfRule type="cellIs" dxfId="30" priority="73" stopIfTrue="1" operator="equal">
      <formula>"CESPM 2 TG"</formula>
    </cfRule>
    <cfRule type="cellIs" dxfId="29" priority="74" stopIfTrue="1" operator="equal">
      <formula>"CESPM 3 TG"</formula>
    </cfRule>
  </conditionalFormatting>
  <conditionalFormatting sqref="O87">
    <cfRule type="cellIs" dxfId="28" priority="70" operator="equal">
      <formula>0</formula>
    </cfRule>
    <cfRule type="containsErrors" dxfId="27" priority="71">
      <formula>ISERROR(O87)</formula>
    </cfRule>
  </conditionalFormatting>
  <conditionalFormatting sqref="Q87">
    <cfRule type="cellIs" dxfId="26" priority="69" operator="equal">
      <formula>0</formula>
    </cfRule>
  </conditionalFormatting>
  <conditionalFormatting sqref="Q80">
    <cfRule type="cellIs" dxfId="25" priority="68" operator="equal">
      <formula>0</formula>
    </cfRule>
  </conditionalFormatting>
  <conditionalFormatting sqref="F87:G88 F49:F87">
    <cfRule type="cellIs" dxfId="24" priority="64" stopIfTrue="1" operator="equal">
      <formula>19</formula>
    </cfRule>
  </conditionalFormatting>
  <conditionalFormatting sqref="E87:E88">
    <cfRule type="cellIs" dxfId="23" priority="63" operator="equal">
      <formula>0</formula>
    </cfRule>
  </conditionalFormatting>
  <conditionalFormatting sqref="C87:C88">
    <cfRule type="cellIs" dxfId="22" priority="56" stopIfTrue="1" operator="equal">
      <formula>"CESPM 1 TG"</formula>
    </cfRule>
    <cfRule type="cellIs" dxfId="21" priority="57" stopIfTrue="1" operator="equal">
      <formula>"CESPM 2 TG"</formula>
    </cfRule>
    <cfRule type="cellIs" dxfId="20" priority="58" stopIfTrue="1" operator="equal">
      <formula>"CESPM 3 TG"</formula>
    </cfRule>
  </conditionalFormatting>
  <conditionalFormatting sqref="C87:C88">
    <cfRule type="cellIs" dxfId="19" priority="54" operator="equal">
      <formula>0</formula>
    </cfRule>
    <cfRule type="containsErrors" dxfId="18" priority="55">
      <formula>ISERROR(C87)</formula>
    </cfRule>
  </conditionalFormatting>
  <conditionalFormatting sqref="D49:D88">
    <cfRule type="expression" dxfId="17" priority="288" stopIfTrue="1">
      <formula>AND($D49&lt;$F49,$D49&gt;0)</formula>
    </cfRule>
  </conditionalFormatting>
  <conditionalFormatting sqref="P62">
    <cfRule type="expression" dxfId="16" priority="290" stopIfTrue="1">
      <formula>AND(#REF!&lt;#REF!,#REF!&gt;0)</formula>
    </cfRule>
  </conditionalFormatting>
  <conditionalFormatting sqref="Q86">
    <cfRule type="cellIs" dxfId="15" priority="34" operator="equal">
      <formula>0</formula>
    </cfRule>
  </conditionalFormatting>
  <conditionalFormatting sqref="Q84">
    <cfRule type="cellIs" dxfId="14" priority="33" operator="equal">
      <formula>0</formula>
    </cfRule>
  </conditionalFormatting>
  <conditionalFormatting sqref="E86">
    <cfRule type="cellIs" dxfId="13" priority="27" operator="equal">
      <formula>0</formula>
    </cfRule>
  </conditionalFormatting>
  <conditionalFormatting sqref="G49:G50 G53:G56 G59:G73 G76:G80">
    <cfRule type="expression" dxfId="12" priority="20">
      <formula>G49&gt;G50</formula>
    </cfRule>
  </conditionalFormatting>
  <conditionalFormatting sqref="W54">
    <cfRule type="cellIs" dxfId="11" priority="19" operator="equal">
      <formula>0</formula>
    </cfRule>
  </conditionalFormatting>
  <conditionalFormatting sqref="X54">
    <cfRule type="cellIs" dxfId="10" priority="18" operator="equal">
      <formula>0</formula>
    </cfRule>
  </conditionalFormatting>
  <conditionalFormatting sqref="Y54">
    <cfRule type="cellIs" dxfId="9" priority="17" operator="equal">
      <formula>0</formula>
    </cfRule>
  </conditionalFormatting>
  <conditionalFormatting sqref="E85">
    <cfRule type="cellIs" dxfId="8" priority="16" operator="equal">
      <formula>0</formula>
    </cfRule>
  </conditionalFormatting>
  <conditionalFormatting sqref="G51:G52 G57:G58 G74:G75 G81:G82">
    <cfRule type="expression" dxfId="7" priority="293">
      <formula>G51&gt;G53</formula>
    </cfRule>
  </conditionalFormatting>
  <conditionalFormatting sqref="G90">
    <cfRule type="expression" dxfId="6" priority="295">
      <formula>G90&gt;G85</formula>
    </cfRule>
  </conditionalFormatting>
  <conditionalFormatting sqref="G83">
    <cfRule type="expression" dxfId="5" priority="296">
      <formula>G83&gt;G90</formula>
    </cfRule>
  </conditionalFormatting>
  <conditionalFormatting sqref="C49:C84 E49:E84">
    <cfRule type="expression" dxfId="4" priority="6">
      <formula>$C49="G3QUISQ1"</formula>
    </cfRule>
    <cfRule type="expression" dxfId="3" priority="7">
      <formula>$C49="G3EM2CFO"</formula>
    </cfRule>
    <cfRule type="expression" dxfId="2" priority="8">
      <formula>$C49="G3EM2CGN"</formula>
    </cfRule>
    <cfRule type="cellIs" dxfId="1" priority="9" operator="equal">
      <formula>0</formula>
    </cfRule>
  </conditionalFormatting>
  <conditionalFormatting sqref="G153">
    <cfRule type="expression" dxfId="0" priority="1">
      <formula>G153&gt;G160</formula>
    </cfRule>
  </conditionalFormatting>
  <pageMargins left="0.75" right="0.75" top="1" bottom="1" header="0.5" footer="0.5"/>
  <pageSetup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J64"/>
  <sheetViews>
    <sheetView topLeftCell="A40" zoomScaleNormal="100" workbookViewId="0">
      <selection activeCell="G64" sqref="G64"/>
    </sheetView>
  </sheetViews>
  <sheetFormatPr baseColWidth="10" defaultRowHeight="15" x14ac:dyDescent="0.25"/>
  <cols>
    <col min="2" max="2" width="26.28515625" customWidth="1"/>
    <col min="3" max="3" width="17.5703125" customWidth="1"/>
  </cols>
  <sheetData>
    <row r="1" spans="2:6" ht="15.75" thickBot="1" x14ac:dyDescent="0.3"/>
    <row r="2" spans="2:6" ht="15.75" thickBot="1" x14ac:dyDescent="0.3">
      <c r="B2" s="113" t="s">
        <v>101</v>
      </c>
      <c r="C2" s="114" t="s">
        <v>102</v>
      </c>
    </row>
    <row r="3" spans="2:6" x14ac:dyDescent="0.25">
      <c r="B3" s="167" t="s">
        <v>103</v>
      </c>
      <c r="C3" s="115">
        <v>3.48</v>
      </c>
    </row>
    <row r="4" spans="2:6" x14ac:dyDescent="0.25">
      <c r="B4" s="168" t="s">
        <v>104</v>
      </c>
      <c r="C4" s="116">
        <v>8.6300000000000008</v>
      </c>
    </row>
    <row r="5" spans="2:6" x14ac:dyDescent="0.25">
      <c r="B5" s="168" t="s">
        <v>105</v>
      </c>
      <c r="C5" s="116">
        <v>1.17</v>
      </c>
      <c r="D5" s="200"/>
      <c r="E5">
        <f>+C3+C4+C5</f>
        <v>13.280000000000001</v>
      </c>
      <c r="F5" t="s">
        <v>152</v>
      </c>
    </row>
    <row r="6" spans="2:6" x14ac:dyDescent="0.25">
      <c r="B6" s="168" t="s">
        <v>140</v>
      </c>
      <c r="C6" s="116">
        <v>18.29</v>
      </c>
      <c r="D6" s="200"/>
    </row>
    <row r="7" spans="2:6" x14ac:dyDescent="0.25">
      <c r="B7" s="169" t="s">
        <v>106</v>
      </c>
      <c r="C7" s="116">
        <v>0</v>
      </c>
    </row>
    <row r="8" spans="2:6" x14ac:dyDescent="0.25">
      <c r="B8" s="169" t="s">
        <v>107</v>
      </c>
      <c r="C8" s="116">
        <v>0</v>
      </c>
    </row>
    <row r="9" spans="2:6" x14ac:dyDescent="0.25">
      <c r="B9" s="168" t="s">
        <v>53</v>
      </c>
      <c r="C9" s="116">
        <v>52.64</v>
      </c>
      <c r="E9">
        <f>+C6+C19</f>
        <v>27.85</v>
      </c>
      <c r="F9" t="s">
        <v>151</v>
      </c>
    </row>
    <row r="10" spans="2:6" x14ac:dyDescent="0.25">
      <c r="B10" s="168" t="s">
        <v>108</v>
      </c>
      <c r="C10" s="116">
        <v>0</v>
      </c>
    </row>
    <row r="11" spans="2:6" x14ac:dyDescent="0.25">
      <c r="B11" s="169" t="s">
        <v>109</v>
      </c>
      <c r="C11" s="116">
        <v>0</v>
      </c>
    </row>
    <row r="12" spans="2:6" x14ac:dyDescent="0.25">
      <c r="B12" s="169" t="s">
        <v>110</v>
      </c>
      <c r="C12" s="116">
        <v>0</v>
      </c>
    </row>
    <row r="13" spans="2:6" x14ac:dyDescent="0.25">
      <c r="B13" s="168" t="s">
        <v>111</v>
      </c>
      <c r="C13" s="116">
        <v>0</v>
      </c>
    </row>
    <row r="14" spans="2:6" x14ac:dyDescent="0.25">
      <c r="B14" s="169" t="s">
        <v>112</v>
      </c>
      <c r="C14" s="116">
        <v>0</v>
      </c>
    </row>
    <row r="15" spans="2:6" x14ac:dyDescent="0.25">
      <c r="B15" s="168" t="s">
        <v>113</v>
      </c>
      <c r="C15" s="116">
        <v>0</v>
      </c>
    </row>
    <row r="16" spans="2:6" x14ac:dyDescent="0.25">
      <c r="B16" s="168" t="s">
        <v>50</v>
      </c>
      <c r="C16" s="116">
        <v>64</v>
      </c>
    </row>
    <row r="17" spans="2:9" x14ac:dyDescent="0.25">
      <c r="B17" s="168" t="s">
        <v>126</v>
      </c>
      <c r="C17" s="116">
        <v>25</v>
      </c>
      <c r="I17" t="s">
        <v>0</v>
      </c>
    </row>
    <row r="18" spans="2:9" x14ac:dyDescent="0.25">
      <c r="B18" s="168" t="s">
        <v>46</v>
      </c>
      <c r="C18" s="116">
        <v>201.06</v>
      </c>
    </row>
    <row r="19" spans="2:9" x14ac:dyDescent="0.25">
      <c r="B19" s="168" t="s">
        <v>141</v>
      </c>
      <c r="C19" s="116">
        <v>9.56</v>
      </c>
      <c r="E19">
        <f>+C3+C4+C5+C6+C9+C13+C16+C17+C18+C19</f>
        <v>383.83</v>
      </c>
      <c r="F19" t="s">
        <v>150</v>
      </c>
    </row>
    <row r="20" spans="2:9" x14ac:dyDescent="0.25">
      <c r="B20" s="168" t="s">
        <v>39</v>
      </c>
      <c r="C20" s="116">
        <v>125.3</v>
      </c>
    </row>
    <row r="21" spans="2:9" x14ac:dyDescent="0.25">
      <c r="B21" s="168" t="s">
        <v>37</v>
      </c>
      <c r="C21" s="116">
        <v>120.23</v>
      </c>
    </row>
    <row r="22" spans="2:9" x14ac:dyDescent="0.25">
      <c r="B22" s="168" t="s">
        <v>28</v>
      </c>
      <c r="C22" s="116"/>
      <c r="E22" t="s">
        <v>0</v>
      </c>
    </row>
    <row r="23" spans="2:9" x14ac:dyDescent="0.25">
      <c r="B23" s="168" t="s">
        <v>49</v>
      </c>
      <c r="C23" s="116">
        <v>26.69</v>
      </c>
    </row>
    <row r="24" spans="2:9" x14ac:dyDescent="0.25">
      <c r="B24" s="168" t="s">
        <v>51</v>
      </c>
      <c r="C24" s="116">
        <v>24.12</v>
      </c>
    </row>
    <row r="25" spans="2:9" x14ac:dyDescent="0.25">
      <c r="B25" s="168" t="s">
        <v>47</v>
      </c>
      <c r="C25" s="116">
        <v>56.42</v>
      </c>
      <c r="E25" t="s">
        <v>0</v>
      </c>
    </row>
    <row r="26" spans="2:9" x14ac:dyDescent="0.25">
      <c r="B26" s="168" t="s">
        <v>7</v>
      </c>
      <c r="C26" s="116">
        <v>0</v>
      </c>
    </row>
    <row r="27" spans="2:9" x14ac:dyDescent="0.25">
      <c r="B27" s="168" t="s">
        <v>8</v>
      </c>
      <c r="C27" s="116">
        <v>86.33</v>
      </c>
    </row>
    <row r="28" spans="2:9" x14ac:dyDescent="0.25">
      <c r="B28" s="168" t="s">
        <v>9</v>
      </c>
      <c r="C28" s="116">
        <v>86.76</v>
      </c>
    </row>
    <row r="29" spans="2:9" x14ac:dyDescent="0.25">
      <c r="B29" s="168" t="s">
        <v>52</v>
      </c>
      <c r="C29" s="116">
        <v>95.99</v>
      </c>
    </row>
    <row r="30" spans="2:9" x14ac:dyDescent="0.25">
      <c r="B30" s="168" t="s">
        <v>54</v>
      </c>
      <c r="C30" s="116">
        <v>71.180000000000007</v>
      </c>
    </row>
    <row r="31" spans="2:9" x14ac:dyDescent="0.25">
      <c r="B31" s="168" t="s">
        <v>5</v>
      </c>
      <c r="C31" s="116">
        <v>5.16</v>
      </c>
    </row>
    <row r="32" spans="2:9" x14ac:dyDescent="0.25">
      <c r="B32" s="168" t="s">
        <v>6</v>
      </c>
      <c r="C32" s="116">
        <v>23.87</v>
      </c>
    </row>
    <row r="33" spans="2:10" x14ac:dyDescent="0.25">
      <c r="B33" s="168" t="s">
        <v>62</v>
      </c>
      <c r="C33" s="116">
        <v>109</v>
      </c>
      <c r="F33" t="s">
        <v>128</v>
      </c>
    </row>
    <row r="34" spans="2:10" x14ac:dyDescent="0.25">
      <c r="B34" s="168" t="s">
        <v>30</v>
      </c>
      <c r="C34" s="116">
        <v>4.1100000000000003</v>
      </c>
      <c r="E34" t="s">
        <v>0</v>
      </c>
    </row>
    <row r="35" spans="2:10" x14ac:dyDescent="0.25">
      <c r="B35" s="168" t="s">
        <v>32</v>
      </c>
      <c r="C35" s="116">
        <v>15</v>
      </c>
      <c r="G35" t="s">
        <v>0</v>
      </c>
    </row>
    <row r="36" spans="2:10" x14ac:dyDescent="0.25">
      <c r="B36" s="168" t="s">
        <v>40</v>
      </c>
      <c r="C36" s="116">
        <v>107</v>
      </c>
      <c r="E36" t="s">
        <v>0</v>
      </c>
      <c r="F36" t="s">
        <v>0</v>
      </c>
      <c r="G36" t="s">
        <v>0</v>
      </c>
    </row>
    <row r="37" spans="2:10" x14ac:dyDescent="0.25">
      <c r="B37" s="168" t="s">
        <v>41</v>
      </c>
      <c r="C37" s="116">
        <v>106</v>
      </c>
    </row>
    <row r="38" spans="2:10" x14ac:dyDescent="0.25">
      <c r="B38" s="168" t="s">
        <v>125</v>
      </c>
      <c r="C38" s="116"/>
      <c r="F38" t="s">
        <v>0</v>
      </c>
    </row>
    <row r="39" spans="2:10" x14ac:dyDescent="0.25">
      <c r="B39" s="168" t="s">
        <v>124</v>
      </c>
      <c r="C39" s="116"/>
      <c r="E39" t="s">
        <v>0</v>
      </c>
    </row>
    <row r="40" spans="2:10" x14ac:dyDescent="0.25">
      <c r="B40" s="168" t="s">
        <v>42</v>
      </c>
      <c r="C40" s="116">
        <v>239.87</v>
      </c>
      <c r="F40" t="s">
        <v>0</v>
      </c>
    </row>
    <row r="41" spans="2:10" x14ac:dyDescent="0.25">
      <c r="B41" s="168" t="s">
        <v>23</v>
      </c>
      <c r="C41" s="116">
        <v>32.28</v>
      </c>
      <c r="E41" t="s">
        <v>0</v>
      </c>
      <c r="F41" s="118" t="s">
        <v>0</v>
      </c>
      <c r="G41" t="s">
        <v>0</v>
      </c>
    </row>
    <row r="42" spans="2:10" x14ac:dyDescent="0.25">
      <c r="B42" s="168" t="s">
        <v>61</v>
      </c>
      <c r="C42" s="116">
        <v>58.6</v>
      </c>
      <c r="F42" t="s">
        <v>0</v>
      </c>
      <c r="G42" t="s">
        <v>0</v>
      </c>
      <c r="J42" t="s">
        <v>0</v>
      </c>
    </row>
    <row r="43" spans="2:10" x14ac:dyDescent="0.25">
      <c r="B43" s="168" t="s">
        <v>33</v>
      </c>
      <c r="C43" s="116">
        <v>84.12</v>
      </c>
      <c r="E43" t="s">
        <v>0</v>
      </c>
      <c r="F43" t="s">
        <v>0</v>
      </c>
      <c r="G43" t="s">
        <v>0</v>
      </c>
    </row>
    <row r="44" spans="2:10" x14ac:dyDescent="0.25">
      <c r="B44" s="168" t="s">
        <v>114</v>
      </c>
      <c r="C44" s="116">
        <v>152.52000000000001</v>
      </c>
    </row>
    <row r="45" spans="2:10" x14ac:dyDescent="0.25">
      <c r="B45" s="168" t="s">
        <v>138</v>
      </c>
      <c r="C45" s="116">
        <v>63.2</v>
      </c>
      <c r="F45" t="s">
        <v>0</v>
      </c>
    </row>
    <row r="46" spans="2:10" x14ac:dyDescent="0.25">
      <c r="B46" s="168" t="s">
        <v>116</v>
      </c>
      <c r="C46" s="116">
        <v>0</v>
      </c>
      <c r="E46" t="s">
        <v>0</v>
      </c>
      <c r="F46" t="s">
        <v>0</v>
      </c>
      <c r="H46" t="s">
        <v>0</v>
      </c>
    </row>
    <row r="47" spans="2:10" x14ac:dyDescent="0.25">
      <c r="B47" s="168" t="s">
        <v>115</v>
      </c>
      <c r="C47" s="116">
        <v>31.1</v>
      </c>
    </row>
    <row r="48" spans="2:10" ht="15.75" thickBot="1" x14ac:dyDescent="0.3">
      <c r="B48" s="170" t="s">
        <v>135</v>
      </c>
      <c r="C48" s="135">
        <v>0</v>
      </c>
      <c r="F48" t="s">
        <v>0</v>
      </c>
    </row>
    <row r="49" spans="2:10" x14ac:dyDescent="0.25">
      <c r="C49">
        <f>SUM(C3:C48)</f>
        <v>2108.6799999999998</v>
      </c>
      <c r="F49" t="s">
        <v>0</v>
      </c>
      <c r="G49" t="s">
        <v>0</v>
      </c>
    </row>
    <row r="50" spans="2:10" x14ac:dyDescent="0.25">
      <c r="B50" s="126" t="s">
        <v>116</v>
      </c>
      <c r="F50" t="s">
        <v>0</v>
      </c>
      <c r="G50" t="s">
        <v>0</v>
      </c>
    </row>
    <row r="51" spans="2:10" x14ac:dyDescent="0.25">
      <c r="F51" t="s">
        <v>0</v>
      </c>
      <c r="G51" t="s">
        <v>0</v>
      </c>
    </row>
    <row r="53" spans="2:10" x14ac:dyDescent="0.25">
      <c r="B53" s="117" t="s">
        <v>117</v>
      </c>
      <c r="C53" s="117">
        <v>204.39999999999998</v>
      </c>
      <c r="E53" t="s">
        <v>0</v>
      </c>
      <c r="F53" t="s">
        <v>0</v>
      </c>
      <c r="G53" t="s">
        <v>0</v>
      </c>
      <c r="J53" t="s">
        <v>0</v>
      </c>
    </row>
    <row r="54" spans="2:10" x14ac:dyDescent="0.25">
      <c r="F54" t="s">
        <v>0</v>
      </c>
    </row>
    <row r="55" spans="2:10" x14ac:dyDescent="0.25">
      <c r="B55" s="118" t="s">
        <v>118</v>
      </c>
      <c r="C55" s="118">
        <f>+C49+C53</f>
        <v>2313.08</v>
      </c>
      <c r="E55">
        <v>2289.7599999999998</v>
      </c>
    </row>
    <row r="56" spans="2:10" x14ac:dyDescent="0.25">
      <c r="E56" t="s">
        <v>0</v>
      </c>
      <c r="H56" t="s">
        <v>128</v>
      </c>
    </row>
    <row r="57" spans="2:10" x14ac:dyDescent="0.25">
      <c r="E57">
        <f>+E55-C55</f>
        <v>-23.320000000000164</v>
      </c>
    </row>
    <row r="59" spans="2:10" x14ac:dyDescent="0.25">
      <c r="G59" t="s">
        <v>0</v>
      </c>
    </row>
    <row r="60" spans="2:10" x14ac:dyDescent="0.25">
      <c r="J60" t="s">
        <v>0</v>
      </c>
    </row>
    <row r="64" spans="2:10" x14ac:dyDescent="0.25">
      <c r="D64" t="s">
        <v>0</v>
      </c>
      <c r="G64" t="s">
        <v>0</v>
      </c>
      <c r="J64" t="s">
        <v>145</v>
      </c>
    </row>
  </sheetData>
  <pageMargins left="0.7" right="0.7" top="0.75" bottom="0.75" header="0.3" footer="0.3"/>
  <pageSetup scale="90" fitToWidth="0"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Generacion</vt:lpstr>
      <vt:lpstr>Lista de Mérito</vt:lpstr>
      <vt:lpstr>Data</vt:lpstr>
      <vt:lpstr>GENERADORAS EN LINEA</vt:lpstr>
      <vt:lpstr>Generacion!Área_de_impresión</vt:lpstr>
      <vt:lpstr>'Lista de Mérito'!Área_de_impresión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Ramirez</dc:creator>
  <cp:lastModifiedBy>Ernesto Luna</cp:lastModifiedBy>
  <cp:lastPrinted>2019-02-20T13:46:24Z</cp:lastPrinted>
  <dcterms:created xsi:type="dcterms:W3CDTF">2016-05-12T12:35:03Z</dcterms:created>
  <dcterms:modified xsi:type="dcterms:W3CDTF">2019-02-20T13:54:10Z</dcterms:modified>
</cp:coreProperties>
</file>