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dc\DATA_SIE\Direccion de Mercados Electricos y SENI\2 BUCKUP DE PCs DMEM\Gerencia SENI\Gerencia SENI\comun SENI\REPORTES DIARIOS 2019 XXXXXXXXXXX\2) FEBRERO\"/>
    </mc:Choice>
  </mc:AlternateContent>
  <xr:revisionPtr revIDLastSave="0" documentId="10_ncr:100000_{0DAEC44C-E14A-418F-85E6-A9379B194232}" xr6:coauthVersionLast="31" xr6:coauthVersionMax="31" xr10:uidLastSave="{00000000-0000-0000-0000-000000000000}"/>
  <bookViews>
    <workbookView xWindow="0" yWindow="0" windowWidth="20490" windowHeight="7755" activeTab="1"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0" l="1"/>
  <c r="C49" i="10"/>
  <c r="H86" i="9" l="1"/>
  <c r="Q49" i="9" l="1"/>
  <c r="Q50" i="9"/>
  <c r="Q55" i="9"/>
  <c r="B86" i="9" l="1"/>
  <c r="W57" i="9" l="1"/>
  <c r="E5" i="10" l="1"/>
  <c r="E9" i="10"/>
  <c r="E19" i="10"/>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B75" i="9" l="1"/>
  <c r="B76" i="9" s="1"/>
  <c r="B77" i="9" s="1"/>
  <c r="B78" i="9" s="1"/>
  <c r="B79" i="9" s="1"/>
  <c r="B80" i="9" s="1"/>
  <c r="B81" i="9" s="1"/>
  <c r="B82" i="9" s="1"/>
  <c r="B83" i="9" s="1"/>
  <c r="C10" i="5"/>
  <c r="Q52" i="9"/>
  <c r="E10" i="5" s="1"/>
  <c r="F7" i="11"/>
  <c r="B84" i="9" l="1"/>
  <c r="B85" i="9" s="1"/>
  <c r="D45" i="5"/>
  <c r="D41" i="5"/>
  <c r="D39" i="5"/>
  <c r="T62" i="9" l="1"/>
  <c r="H19" i="5" s="1"/>
  <c r="E57" i="10" l="1"/>
  <c r="Q87" i="9" l="1"/>
  <c r="X57" i="9" l="1"/>
  <c r="Y57" i="9"/>
  <c r="Q53" i="9" l="1"/>
  <c r="E11" i="5" s="1"/>
  <c r="H83" i="9" l="1"/>
  <c r="F38" i="11" s="1"/>
  <c r="Q51" i="9" l="1"/>
  <c r="Q54"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T61" i="9"/>
  <c r="H18" i="5" s="1"/>
  <c r="AC9" i="9"/>
  <c r="R40" i="9"/>
  <c r="AD9" i="9"/>
  <c r="Z10" i="9"/>
  <c r="AC10" i="9" s="1"/>
  <c r="E40" i="11" l="1"/>
  <c r="F86" i="9"/>
  <c r="R41" i="9"/>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<sst xmlns="http://schemas.openxmlformats.org/spreadsheetml/2006/main" count="554" uniqueCount="165">
  <si>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</si>
  <si>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</si>
  <si>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</si>
  <si>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</si>
  <si>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</si>
  <si>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</si>
  <si>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</si>
  <si>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</si>
  <si>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</si>
  <si>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</si>
  <si>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</si>
  <si>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</si>
  <si>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</si>
  <si>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</si>
  <si>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</si>
  <si>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</si>
  <si>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</si>
  <si>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</si>
  <si>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</si>
  <si>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</si>
  <si>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</si>
  <si>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</si>
  <si>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</si>
  <si>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</si>
  <si>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</si>
  <si>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</si>
  <si>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</si>
  <si>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</si>
  <si>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</si>
  <si>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</si>
  <si>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</si>
  <si>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</si>
  <si>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</si>
  <si>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</si>
  <si>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</si>
  <si>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</si>
  <si>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</si>
  <si>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</si>
  <si>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</si>
  <si>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</si>
  <si>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</si>
  <si>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</si>
  <si>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</si>
  <si>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</si>
  <si>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</si>
  <si>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</si>
  <si>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</si>
  <si>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</si>
  <si>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</si>
  <si>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</si>
  <si>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</si>
  <si>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</si>
  <si>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</si>
  <si>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</si>
  <si>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</si>
  <si>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</si>
  <si>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</si>
  <si>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</si>
  <si>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</si>
  <si>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</si>
  <si>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</si>
  <si>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</si>
  <si>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</si>
  <si>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</si>
  <si>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</si>
  <si>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</si>
  <si>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</si>
  <si>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</si>
  <si>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</si>
  <si>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</si>
  <si>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</si>
  <si>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</si>
  <si>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</si>
  <si>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</si>
  <si>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</si>
  <si>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</si>
  <si>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</si>
  <si>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</si>
  <si>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</si>
  <si>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</si>
  <si>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</si>
  <si>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</si>
  <si>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</si>
  <si>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</si>
  <si>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</si>
  <si>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</si>
  <si>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</si>
  <si>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</si>
  <si>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</si>
  <si>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</si>
  <si>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</si>
  <si>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</si>
  <si>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</si>
  <si>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</si>
  <si>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</si>
  <si>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</si>
  <si>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</si>
  <si>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</si>
  <si>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</si>
  <si>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</si>
  <si>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</si>
  <si>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</si>
  <si>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</si>
  <si>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</si>
  <si>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</si>
  <si>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</si>
  <si>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</si>
  <si>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</si>
  <si>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</si>
  <si>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</si>
  <si>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</si>
  <si>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</si>
  <si>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</si>
  <si>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</si>
  <si>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</si>
  <si>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</si>
  <si>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</si>
  <si>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</si>
  <si>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</si>
  <si>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</si>
  <si>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</si>
  <si>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</si>
  <si>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</si>
  <si>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</si>
  <si>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</si>
  <si>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</si>
  <si>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</si>
  <si>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</si>
  <si>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</si>
  <si>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</si>
  <si>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</si>
  <si>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</si>
  <si>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</si>
  <si>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</si>
  <si>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</si>
  <si>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</si>
  <si>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</si>
  <si>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</si>
  <si>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</si>
  <si>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</si>
  <si>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</si>
  <si>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</si>
  <si>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</si>
  <si>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</si>
  <si>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</si>
  <si>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</si>
  <si>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</si>
  <si>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</si>
  <si>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</si>
  <si>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</si>
  <si>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</si>
  <si>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</si>
  <si>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</si>
  <si>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</si>
  <si>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t>QUISQUEYA 1B SAN PEDRO</t>
  </si>
  <si>
    <r>
      <rPr>
        <b/>
        <sz val="10"/>
        <rFont val="Verdana"/>
        <family val="2"/>
      </rPr>
      <t>Los Mina 7 (114 MW)</t>
    </r>
    <r>
      <rPr>
        <sz val="10"/>
        <rFont val="Verdana"/>
        <family val="2"/>
      </rPr>
      <t xml:space="preserve">                                                                                Salida: 01 febrero, 2019                      Causa:  Vibraciones en el Generador                          Posible entrada: 22 febrero, 2019</t>
    </r>
  </si>
  <si>
    <t>19 DE FEBRERO, 2019</t>
  </si>
  <si>
    <t>Generación 18/2/19 en Hora Dem. Max. (MW)</t>
  </si>
  <si>
    <t>Dem. Máx. Abastecida 18/2/19</t>
  </si>
  <si>
    <t>Disponibilidad a la hora de Dem. Máx. Abastecida el 18/2/19  (MW)</t>
  </si>
  <si>
    <t>19 de febrero 2019</t>
  </si>
  <si>
    <t>74 (8,7%)</t>
  </si>
  <si>
    <t>76 (11,4%)</t>
  </si>
  <si>
    <t>187 (26,4%)</t>
  </si>
  <si>
    <t>9:00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</si>
</sst>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 _€_-;\-* #,##0.00\ _€_-;_-* &quot;-&quot;??\ _€_-;_-@_-"/>
    <numFmt numFmtId="164" formatCode="_-&quot;$&quot;* #,##0.00_-;\-&quot;$&quot;* #,##0.00_-;_-&quot;$&quot;* &quot;-&quot;??_-;_-@_-"/>
    <numFmt numFmtId="165" formatCode="_-* #,##0.00_-;\-* #,##0.00_-;_-* &quot;-&quot;??_-;_-@_-"/>
    <numFmt numFmtId="166" formatCode="_(* #,##0.00_);_(* \(#,##0.00\);_(* &quot;-&quot;??_);_(@_)"/>
    <numFmt numFmtId="167" formatCode="_(* #,##0.0_);_(* \(#,##0.0\);_(* &quot;-&quot;??_);_(@_)"/>
    <numFmt numFmtId="168" formatCode="#,##0.0"/>
    <numFmt numFmtId="169" formatCode="_(* #,##0_);_(* \(#,##0\);_(* &quot;-&quot;??_);_(@_)"/>
    <numFmt numFmtId="170" formatCode="0.0"/>
    <numFmt numFmtId="171" formatCode="0.0%"/>
    <numFmt numFmtId="172" formatCode="[$-1C0A]d&quot; de &quot;mmmm&quot; de &quot;yyyy;@"/>
    <numFmt numFmtId="173" formatCode="_(* #,##0.0_);_(* \(#,##0.0\);_(* &quot;-&quot;?_);_(@_)"/>
    <numFmt numFmtId="174" formatCode="_(* #,##0.00_);_(* \(#,##0.00\);_(* &quot;-&quot;?_);_(@_)"/>
    <numFmt numFmtId="175" formatCode="_-* #,##0.0_-;\-* #,##0.0_-;_-* &quot;-&quot;?_-;_-@_-"/>
    <numFmt numFmtId="176" formatCode="&quot;RD$&quot;#,##0.00_);\(&quot;RD$&quot;#,##0.00\)"/>
    <numFmt numFmtId="177" formatCode="_(&quot;RD$&quot;* #,##0.00_);_(&quot;RD$&quot;* \(#,##0.00\);_(&quot;RD$&quot;* &quot;-&quot;??_);_(@_)"/>
    <numFmt numFmtId="178" formatCode="m\-d\-yy"/>
    <numFmt numFmtId="179" formatCode="m\o\n\th\ d\,\ yyyy"/>
    <numFmt numFmtId="180" formatCode="_([$€-2]* #,##0.00_);_([$€-2]* \(#,##0.00\);_([$€-2]* &quot;-&quot;??_)"/>
    <numFmt numFmtId="181" formatCode="#.00"/>
    <numFmt numFmtId="182" formatCode="#."/>
    <numFmt numFmtId="183" formatCode="0.00_)"/>
    <numFmt numFmtId="184"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6" fontId="1" fillId="0" borderId="0" applyFont="0" applyFill="0" applyBorder="0" applyAlignment="0" applyProtection="0"/>
    <xf numFmtId="0" fontId="3" fillId="0" borderId="0"/>
    <xf numFmtId="0" fontId="3" fillId="0" borderId="0"/>
    <xf numFmtId="0" fontId="4" fillId="0" borderId="0"/>
    <xf numFmtId="166"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178" fontId="26" fillId="13" borderId="43">
      <alignment horizontal="center" vertic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7" fontId="3" fillId="0" borderId="0" applyFont="0" applyFill="0" applyBorder="0" applyAlignment="0" applyProtection="0"/>
    <xf numFmtId="179" fontId="28" fillId="0" borderId="0">
      <protection locked="0"/>
    </xf>
    <xf numFmtId="180" fontId="3" fillId="0" borderId="0" applyFont="0" applyFill="0" applyBorder="0" applyAlignment="0" applyProtection="0"/>
    <xf numFmtId="181"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2" fontId="30" fillId="0" borderId="0">
      <protection locked="0"/>
    </xf>
    <xf numFmtId="182"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6" fontId="3" fillId="0" borderId="0" applyFont="0" applyFill="0" applyBorder="0" applyAlignment="0" applyProtection="0"/>
    <xf numFmtId="37" fontId="32" fillId="0" borderId="0"/>
    <xf numFmtId="183"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182"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80">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8" fontId="7" fillId="0" borderId="3" xfId="6" applyNumberFormat="1" applyFont="1" applyFill="1" applyBorder="1" applyAlignment="1" applyProtection="1">
      <alignment horizontal="left" vertical="center"/>
      <protection hidden="1"/>
    </xf>
    <xf numFmtId="167" fontId="7" fillId="0" borderId="3" xfId="7" applyNumberFormat="1" applyFont="1" applyFill="1" applyBorder="1" applyAlignment="1">
      <alignment horizontal="right" vertical="center"/>
    </xf>
    <xf numFmtId="167"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6"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165"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7"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6" fontId="5" fillId="0" borderId="0" xfId="4" applyNumberFormat="1" applyFont="1"/>
    <xf numFmtId="169" fontId="13" fillId="0" borderId="3" xfId="5" applyNumberFormat="1" applyFont="1" applyFill="1" applyBorder="1" applyAlignment="1" applyProtection="1">
      <alignment horizontal="center"/>
    </xf>
    <xf numFmtId="169"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6"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9" fontId="5" fillId="0" borderId="0" xfId="4" applyNumberFormat="1" applyFont="1" applyBorder="1"/>
    <xf numFmtId="0" fontId="5" fillId="0" borderId="0" xfId="4" applyFont="1" applyBorder="1"/>
    <xf numFmtId="169" fontId="5" fillId="0" borderId="0" xfId="5" applyNumberFormat="1" applyFont="1" applyBorder="1" applyAlignment="1">
      <alignment horizontal="center"/>
    </xf>
    <xf numFmtId="169" fontId="13" fillId="0" borderId="0" xfId="5" applyNumberFormat="1" applyFont="1" applyFill="1" applyBorder="1" applyAlignment="1" applyProtection="1">
      <alignment horizontal="center"/>
    </xf>
    <xf numFmtId="169"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9" fontId="5" fillId="0" borderId="3" xfId="4" applyNumberFormat="1" applyFont="1" applyBorder="1" applyAlignment="1">
      <alignment horizontal="center"/>
    </xf>
    <xf numFmtId="169" fontId="5" fillId="0" borderId="3" xfId="4" applyNumberFormat="1" applyFont="1" applyBorder="1"/>
    <xf numFmtId="0" fontId="5" fillId="2" borderId="0" xfId="4" applyFont="1" applyFill="1" applyAlignment="1">
      <alignment horizontal="center" vertical="center"/>
    </xf>
    <xf numFmtId="167"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70"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8" fontId="19" fillId="4" borderId="3" xfId="6" applyNumberFormat="1" applyFont="1" applyFill="1" applyBorder="1" applyAlignment="1" applyProtection="1">
      <alignment horizontal="left" vertical="center"/>
      <protection hidden="1"/>
    </xf>
    <xf numFmtId="167" fontId="7" fillId="4" borderId="3" xfId="6" applyNumberFormat="1" applyFont="1" applyFill="1" applyBorder="1" applyAlignment="1">
      <alignment horizontal="center" vertical="center"/>
    </xf>
    <xf numFmtId="167"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7"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7" fontId="6" fillId="6" borderId="3" xfId="6" applyNumberFormat="1" applyFont="1" applyFill="1" applyBorder="1" applyAlignment="1">
      <alignment horizontal="center" vertical="center"/>
    </xf>
    <xf numFmtId="169" fontId="16" fillId="6" borderId="3" xfId="1" applyNumberFormat="1" applyFont="1" applyFill="1" applyBorder="1" applyAlignment="1"/>
    <xf numFmtId="167" fontId="5" fillId="0" borderId="3" xfId="7" applyNumberFormat="1" applyFont="1" applyFill="1" applyBorder="1" applyAlignment="1">
      <alignment horizontal="right" vertical="center"/>
    </xf>
    <xf numFmtId="167" fontId="5" fillId="4" borderId="3" xfId="7" applyNumberFormat="1" applyFont="1" applyFill="1" applyBorder="1" applyAlignment="1">
      <alignment horizontal="right" vertical="center"/>
    </xf>
    <xf numFmtId="167" fontId="9" fillId="6" borderId="3" xfId="1" applyNumberFormat="1" applyFont="1" applyFill="1" applyBorder="1" applyAlignment="1"/>
    <xf numFmtId="167" fontId="5" fillId="4" borderId="3" xfId="1" applyNumberFormat="1" applyFont="1" applyFill="1" applyBorder="1" applyAlignment="1"/>
    <xf numFmtId="168" fontId="5" fillId="0" borderId="3" xfId="6" applyNumberFormat="1" applyFont="1" applyFill="1" applyBorder="1" applyAlignment="1" applyProtection="1">
      <alignment horizontal="left" vertical="center"/>
      <protection hidden="1"/>
    </xf>
    <xf numFmtId="168" fontId="6" fillId="6" borderId="3" xfId="6" applyNumberFormat="1" applyFont="1" applyFill="1" applyBorder="1" applyAlignment="1" applyProtection="1">
      <alignment horizontal="left" vertical="center"/>
      <protection hidden="1"/>
    </xf>
    <xf numFmtId="168" fontId="5" fillId="4" borderId="3" xfId="6" applyNumberFormat="1" applyFont="1" applyFill="1" applyBorder="1" applyAlignment="1" applyProtection="1">
      <alignment horizontal="left" vertical="center"/>
      <protection hidden="1"/>
    </xf>
    <xf numFmtId="168"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8" fontId="20" fillId="10" borderId="0" xfId="0" applyNumberFormat="1" applyFont="1" applyFill="1" applyBorder="1" applyAlignment="1" applyProtection="1">
      <alignment vertical="center" wrapText="1"/>
    </xf>
    <xf numFmtId="0" fontId="5" fillId="0" borderId="3" xfId="4" applyFont="1" applyBorder="1"/>
    <xf numFmtId="169" fontId="13" fillId="0" borderId="1" xfId="5" applyNumberFormat="1" applyFont="1" applyFill="1" applyBorder="1" applyAlignment="1" applyProtection="1">
      <alignment horizontal="center" vertical="center"/>
    </xf>
    <xf numFmtId="169" fontId="6" fillId="0" borderId="3" xfId="4" applyNumberFormat="1" applyFont="1" applyBorder="1" applyAlignment="1">
      <alignment horizontal="center" vertical="center"/>
    </xf>
    <xf numFmtId="168" fontId="21" fillId="2" borderId="0" xfId="0" applyNumberFormat="1" applyFont="1" applyFill="1" applyBorder="1" applyAlignment="1" applyProtection="1">
      <alignment vertical="center" wrapText="1"/>
    </xf>
    <xf numFmtId="168"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1" fontId="5" fillId="0" borderId="3" xfId="9" applyNumberFormat="1" applyFont="1" applyBorder="1" applyAlignment="1">
      <alignment horizontal="center"/>
    </xf>
    <xf numFmtId="0" fontId="5" fillId="0" borderId="0" xfId="4" applyFont="1" applyBorder="1" applyAlignment="1">
      <alignment horizontal="center"/>
    </xf>
    <xf numFmtId="167" fontId="7" fillId="2" borderId="3" xfId="5" applyNumberFormat="1" applyFont="1" applyFill="1" applyBorder="1" applyAlignment="1">
      <alignment vertical="center"/>
    </xf>
    <xf numFmtId="167"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8" fontId="7" fillId="2" borderId="36" xfId="6" applyNumberFormat="1" applyFont="1" applyFill="1" applyBorder="1" applyAlignment="1" applyProtection="1">
      <alignment vertical="center"/>
      <protection hidden="1"/>
    </xf>
    <xf numFmtId="168" fontId="7" fillId="2" borderId="37" xfId="6" applyNumberFormat="1" applyFont="1" applyFill="1" applyBorder="1" applyAlignment="1" applyProtection="1">
      <alignment vertical="center"/>
      <protection hidden="1"/>
    </xf>
    <xf numFmtId="175" fontId="5" fillId="0" borderId="0" xfId="4" applyNumberFormat="1" applyFont="1"/>
    <xf numFmtId="168"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8" fontId="5" fillId="0" borderId="1" xfId="6" applyNumberFormat="1" applyFont="1" applyFill="1" applyBorder="1" applyAlignment="1" applyProtection="1">
      <alignment horizontal="left" vertical="center"/>
      <protection hidden="1"/>
    </xf>
    <xf numFmtId="167" fontId="5" fillId="0" borderId="38" xfId="1" applyNumberFormat="1" applyFont="1" applyFill="1" applyBorder="1" applyAlignment="1">
      <alignment horizontal="center"/>
    </xf>
    <xf numFmtId="167" fontId="5" fillId="0" borderId="1" xfId="1" applyNumberFormat="1" applyFont="1" applyFill="1" applyBorder="1" applyAlignment="1">
      <alignment horizontal="center"/>
    </xf>
    <xf numFmtId="167" fontId="5" fillId="0" borderId="1" xfId="1" applyNumberFormat="1" applyFont="1" applyFill="1" applyBorder="1" applyAlignment="1"/>
    <xf numFmtId="0" fontId="0" fillId="0" borderId="39" xfId="0" applyBorder="1" applyAlignment="1">
      <alignment horizontal="center" vertical="top"/>
    </xf>
    <xf numFmtId="169" fontId="6" fillId="0" borderId="28" xfId="4" applyNumberFormat="1" applyFont="1" applyBorder="1" applyAlignment="1">
      <alignment horizontal="center"/>
    </xf>
    <xf numFmtId="167" fontId="6" fillId="9" borderId="0" xfId="4" applyNumberFormat="1" applyFont="1" applyFill="1" applyAlignment="1">
      <alignment horizontal="center"/>
    </xf>
    <xf numFmtId="0" fontId="5" fillId="0" borderId="0" xfId="4" applyFont="1" applyAlignment="1">
      <alignment horizontal="center"/>
    </xf>
    <xf numFmtId="169" fontId="6" fillId="0" borderId="3" xfId="5" applyNumberFormat="1" applyFont="1" applyBorder="1" applyAlignment="1">
      <alignment horizontal="center"/>
    </xf>
    <xf numFmtId="168" fontId="20" fillId="10" borderId="0" xfId="0" applyNumberFormat="1" applyFont="1" applyFill="1" applyBorder="1" applyAlignment="1" applyProtection="1">
      <alignment horizontal="center" vertical="center" wrapText="1"/>
    </xf>
    <xf numFmtId="169" fontId="5" fillId="0" borderId="0" xfId="4" applyNumberFormat="1" applyFont="1" applyBorder="1" applyAlignment="1">
      <alignment horizontal="center"/>
    </xf>
    <xf numFmtId="168" fontId="5" fillId="0" borderId="0" xfId="4" applyNumberFormat="1" applyFont="1"/>
    <xf numFmtId="168" fontId="6" fillId="6" borderId="1" xfId="6" applyNumberFormat="1" applyFont="1" applyFill="1" applyBorder="1" applyAlignment="1" applyProtection="1">
      <alignment vertical="center"/>
      <protection hidden="1"/>
    </xf>
    <xf numFmtId="167" fontId="9" fillId="6" borderId="2" xfId="1" applyNumberFormat="1" applyFont="1" applyFill="1" applyBorder="1" applyAlignment="1"/>
    <xf numFmtId="168" fontId="5" fillId="4" borderId="28" xfId="6" applyNumberFormat="1" applyFont="1" applyFill="1" applyBorder="1" applyAlignment="1" applyProtection="1">
      <alignment horizontal="left" vertical="center"/>
      <protection hidden="1"/>
    </xf>
    <xf numFmtId="168"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7"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165" fontId="5" fillId="0" borderId="0" xfId="4" applyNumberFormat="1" applyFont="1"/>
    <xf numFmtId="168" fontId="24" fillId="2" borderId="0" xfId="0" applyNumberFormat="1" applyFont="1" applyFill="1" applyBorder="1" applyAlignment="1" applyProtection="1">
      <alignment horizontal="center" vertical="center" wrapText="1"/>
    </xf>
    <xf numFmtId="168"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3" fontId="7" fillId="2" borderId="47" xfId="6" applyNumberFormat="1" applyFont="1" applyFill="1" applyBorder="1" applyAlignment="1">
      <alignment horizontal="center" vertical="center"/>
    </xf>
    <xf numFmtId="174" fontId="7" fillId="2" borderId="3" xfId="6" applyNumberFormat="1" applyFont="1" applyFill="1" applyBorder="1" applyAlignment="1">
      <alignment vertical="center"/>
    </xf>
    <xf numFmtId="0" fontId="0" fillId="0" borderId="42" xfId="0" applyBorder="1" applyAlignment="1">
      <alignment horizontal="center"/>
    </xf>
    <xf numFmtId="170"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8" fontId="45" fillId="2" borderId="0" xfId="0" applyNumberFormat="1" applyFont="1" applyFill="1" applyBorder="1" applyAlignment="1" applyProtection="1">
      <alignment horizontal="right" vertical="center"/>
    </xf>
    <xf numFmtId="167"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8"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8"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8" fontId="5" fillId="0" borderId="18" xfId="6" applyNumberFormat="1" applyFont="1" applyFill="1" applyBorder="1" applyAlignment="1" applyProtection="1">
      <alignment horizontal="center" vertical="center"/>
      <protection hidden="1"/>
    </xf>
    <xf numFmtId="166" fontId="7" fillId="0" borderId="3" xfId="5" applyFont="1" applyFill="1" applyBorder="1" applyAlignment="1">
      <alignment horizontal="center" vertical="center"/>
    </xf>
    <xf numFmtId="184" fontId="5" fillId="0" borderId="0" xfId="4" applyNumberFormat="1" applyFont="1"/>
    <xf numFmtId="166" fontId="7" fillId="10" borderId="3" xfId="5" applyFont="1" applyFill="1" applyBorder="1" applyAlignment="1">
      <alignment horizontal="center" vertical="center"/>
    </xf>
    <xf numFmtId="167" fontId="16" fillId="0" borderId="0" xfId="4" applyNumberFormat="1" applyFont="1" applyFill="1" applyBorder="1" applyAlignment="1">
      <alignment horizontal="left" vertical="center" indent="1"/>
    </xf>
    <xf numFmtId="166"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7" fontId="5" fillId="4" borderId="3" xfId="7" applyNumberFormat="1" applyFont="1" applyFill="1" applyBorder="1" applyAlignment="1">
      <alignment horizontal="left" vertical="top"/>
    </xf>
    <xf numFmtId="167" fontId="5" fillId="4" borderId="3" xfId="6" applyNumberFormat="1" applyFont="1" applyFill="1" applyBorder="1" applyAlignment="1">
      <alignment horizontal="left" vertical="top"/>
    </xf>
    <xf numFmtId="168"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8"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3" fontId="7" fillId="2" borderId="48" xfId="6" applyNumberFormat="1" applyFont="1" applyFill="1" applyBorder="1" applyAlignment="1">
      <alignment horizontal="left" vertical="center"/>
    </xf>
    <xf numFmtId="173"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4" fontId="7" fillId="16" borderId="0" xfId="6" applyNumberFormat="1" applyFont="1" applyFill="1" applyBorder="1" applyAlignment="1">
      <alignment vertical="center"/>
    </xf>
    <xf numFmtId="168" fontId="7" fillId="2" borderId="50" xfId="6" applyNumberFormat="1" applyFont="1" applyFill="1" applyBorder="1" applyAlignment="1" applyProtection="1">
      <alignment vertical="center"/>
      <protection hidden="1"/>
    </xf>
    <xf numFmtId="168" fontId="19" fillId="4" borderId="28" xfId="6" applyNumberFormat="1" applyFont="1" applyFill="1" applyBorder="1" applyAlignment="1" applyProtection="1">
      <alignment horizontal="left" vertical="center"/>
      <protection hidden="1"/>
    </xf>
    <xf numFmtId="168"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3" fontId="7" fillId="2" borderId="3" xfId="6" applyNumberFormat="1" applyFont="1" applyFill="1" applyBorder="1" applyAlignment="1">
      <alignment horizontal="left" vertical="center"/>
    </xf>
    <xf numFmtId="173"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4" fontId="7" fillId="2" borderId="51" xfId="6" applyNumberFormat="1" applyFont="1" applyFill="1" applyBorder="1" applyAlignment="1">
      <alignment vertical="center"/>
    </xf>
    <xf numFmtId="174"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7"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70" fontId="5" fillId="0" borderId="0" xfId="4" applyNumberFormat="1" applyFont="1"/>
    <xf numFmtId="3" fontId="5" fillId="0" borderId="22" xfId="6" applyNumberFormat="1" applyFont="1" applyFill="1" applyBorder="1" applyAlignment="1" applyProtection="1">
      <alignment horizontal="center" vertical="center"/>
      <protection hidden="1"/>
    </xf>
    <xf numFmtId="168"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7" fontId="5" fillId="2" borderId="22" xfId="1" applyNumberFormat="1" applyFont="1" applyFill="1" applyBorder="1" applyAlignment="1">
      <alignment horizontal="center" vertical="center"/>
    </xf>
    <xf numFmtId="166" fontId="7" fillId="2" borderId="3" xfId="5" applyNumberFormat="1" applyFont="1" applyFill="1" applyBorder="1" applyAlignment="1">
      <alignment horizontal="right" vertical="center"/>
    </xf>
    <xf numFmtId="170" fontId="44" fillId="10" borderId="0" xfId="0" applyNumberFormat="1" applyFont="1" applyFill="1" applyBorder="1" applyAlignment="1">
      <alignment horizontal="center" vertical="center" wrapText="1"/>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2" fontId="11" fillId="0" borderId="9" xfId="4" applyNumberFormat="1" applyFont="1" applyBorder="1" applyAlignment="1">
      <alignment horizontal="center"/>
    </xf>
    <xf numFmtId="172" fontId="11" fillId="0" borderId="0" xfId="4" applyNumberFormat="1" applyFont="1" applyBorder="1" applyAlignment="1">
      <alignment horizontal="center"/>
    </xf>
    <xf numFmtId="172" fontId="11" fillId="0" borderId="10" xfId="4" applyNumberFormat="1" applyFont="1" applyBorder="1" applyAlignment="1">
      <alignment horizont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5" fillId="0" borderId="0" xfId="4" applyFont="1" applyFill="1" applyBorder="1" applyAlignment="1">
      <alignment horizontal="left" vertical="top" wrapText="1"/>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xf numFmtId="172" fontId="11" fillId="0" borderId="0" xfId="4" applyNumberFormat="1" applyFont="1" applyAlignment="1">
      <alignment horizontal="center"/>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2079.5299999999997</c:v>
                </c:pt>
                <c:pt idx="1">
                  <c:v>2028.8800000000003</c:v>
                </c:pt>
                <c:pt idx="2">
                  <c:v>1933.9100000000005</c:v>
                </c:pt>
                <c:pt idx="3">
                  <c:v>1840.9299999999998</c:v>
                </c:pt>
                <c:pt idx="4">
                  <c:v>1727.92</c:v>
                </c:pt>
                <c:pt idx="5">
                  <c:v>1714.19</c:v>
                </c:pt>
                <c:pt idx="6">
                  <c:v>1817.2499999999998</c:v>
                </c:pt>
                <c:pt idx="7">
                  <c:v>1910.8100000000004</c:v>
                </c:pt>
                <c:pt idx="8">
                  <c:v>2055.04</c:v>
                </c:pt>
                <c:pt idx="9">
                  <c:v>2170.8300000000004</c:v>
                </c:pt>
                <c:pt idx="10">
                  <c:v>2168.3399999999997</c:v>
                </c:pt>
                <c:pt idx="11">
                  <c:v>2174.3400000000006</c:v>
                </c:pt>
                <c:pt idx="12">
                  <c:v>2115.67</c:v>
                </c:pt>
                <c:pt idx="13">
                  <c:v>2101.2000000000007</c:v>
                </c:pt>
                <c:pt idx="14">
                  <c:v>2150.8800000000006</c:v>
                </c:pt>
                <c:pt idx="15">
                  <c:v>2162.8500000000004</c:v>
                </c:pt>
                <c:pt idx="16">
                  <c:v>2168.14</c:v>
                </c:pt>
                <c:pt idx="17">
                  <c:v>2189.1200000000003</c:v>
                </c:pt>
                <c:pt idx="18">
                  <c:v>2255.08</c:v>
                </c:pt>
                <c:pt idx="19">
                  <c:v>2293.1400000000003</c:v>
                </c:pt>
                <c:pt idx="20">
                  <c:v>2317.1100000000006</c:v>
                </c:pt>
                <c:pt idx="21">
                  <c:v>2300.7600000000002</c:v>
                </c:pt>
                <c:pt idx="22">
                  <c:v>2201.6899999999996</c:v>
                </c:pt>
                <c:pt idx="23">
                  <c:v>2203.2700000000004</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29.316000000000003</c:v>
                </c:pt>
                <c:pt idx="1">
                  <c:v>52.101000000000006</c:v>
                </c:pt>
                <c:pt idx="2">
                  <c:v>90.337999999999994</c:v>
                </c:pt>
                <c:pt idx="3">
                  <c:v>139.99099999999999</c:v>
                </c:pt>
                <c:pt idx="4">
                  <c:v>171.92400000000001</c:v>
                </c:pt>
                <c:pt idx="5">
                  <c:v>214.51500000000001</c:v>
                </c:pt>
                <c:pt idx="6">
                  <c:v>232.58500000000001</c:v>
                </c:pt>
                <c:pt idx="7">
                  <c:v>204.06400000000002</c:v>
                </c:pt>
                <c:pt idx="8">
                  <c:v>253.36699999999999</c:v>
                </c:pt>
                <c:pt idx="9">
                  <c:v>220.643</c:v>
                </c:pt>
                <c:pt idx="10">
                  <c:v>290.76300000000003</c:v>
                </c:pt>
                <c:pt idx="11">
                  <c:v>308.02000000000004</c:v>
                </c:pt>
                <c:pt idx="12">
                  <c:v>366.62200000000001</c:v>
                </c:pt>
                <c:pt idx="13">
                  <c:v>357.71899999999999</c:v>
                </c:pt>
                <c:pt idx="14">
                  <c:v>367.66700000000003</c:v>
                </c:pt>
                <c:pt idx="15">
                  <c:v>380.05799999999999</c:v>
                </c:pt>
                <c:pt idx="16">
                  <c:v>378.125</c:v>
                </c:pt>
                <c:pt idx="17">
                  <c:v>259.20400000000001</c:v>
                </c:pt>
                <c:pt idx="18">
                  <c:v>217.99700000000001</c:v>
                </c:pt>
                <c:pt idx="19">
                  <c:v>348.61700000000002</c:v>
                </c:pt>
                <c:pt idx="20">
                  <c:v>336.8</c:v>
                </c:pt>
                <c:pt idx="21">
                  <c:v>282.29399999999998</c:v>
                </c:pt>
                <c:pt idx="22">
                  <c:v>304.20600000000002</c:v>
                </c:pt>
                <c:pt idx="23">
                  <c:v>77.25</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2108.8459999999995</c:v>
                </c:pt>
                <c:pt idx="1">
                  <c:v>2080.9810000000002</c:v>
                </c:pt>
                <c:pt idx="2">
                  <c:v>2024.2480000000005</c:v>
                </c:pt>
                <c:pt idx="3">
                  <c:v>1980.9209999999998</c:v>
                </c:pt>
                <c:pt idx="4">
                  <c:v>1899.8440000000001</c:v>
                </c:pt>
                <c:pt idx="5">
                  <c:v>1928.7050000000002</c:v>
                </c:pt>
                <c:pt idx="6">
                  <c:v>2049.8349999999996</c:v>
                </c:pt>
                <c:pt idx="7">
                  <c:v>2114.8740000000003</c:v>
                </c:pt>
                <c:pt idx="8">
                  <c:v>2308.4070000000002</c:v>
                </c:pt>
                <c:pt idx="9">
                  <c:v>2391.4730000000004</c:v>
                </c:pt>
                <c:pt idx="10">
                  <c:v>2459.1029999999996</c:v>
                </c:pt>
                <c:pt idx="11">
                  <c:v>2482.3600000000006</c:v>
                </c:pt>
                <c:pt idx="12">
                  <c:v>2482.2919999999999</c:v>
                </c:pt>
                <c:pt idx="13">
                  <c:v>2458.9190000000008</c:v>
                </c:pt>
                <c:pt idx="14">
                  <c:v>2518.5470000000005</c:v>
                </c:pt>
                <c:pt idx="15">
                  <c:v>2542.9080000000004</c:v>
                </c:pt>
                <c:pt idx="16">
                  <c:v>2546.2649999999999</c:v>
                </c:pt>
                <c:pt idx="17">
                  <c:v>2448.3240000000005</c:v>
                </c:pt>
                <c:pt idx="18">
                  <c:v>2473.0769999999998</c:v>
                </c:pt>
                <c:pt idx="19">
                  <c:v>2641.7570000000005</c:v>
                </c:pt>
                <c:pt idx="20">
                  <c:v>2653.9100000000008</c:v>
                </c:pt>
                <c:pt idx="21">
                  <c:v>2583.0540000000001</c:v>
                </c:pt>
                <c:pt idx="22">
                  <c:v>2505.8959999999997</c:v>
                </c:pt>
                <c:pt idx="23">
                  <c:v>2280.5200000000004</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29.316000000000003</c:v>
                </c:pt>
                <c:pt idx="1">
                  <c:v>52.101000000000006</c:v>
                </c:pt>
                <c:pt idx="2">
                  <c:v>90.337999999999994</c:v>
                </c:pt>
                <c:pt idx="3">
                  <c:v>139.99099999999999</c:v>
                </c:pt>
                <c:pt idx="4">
                  <c:v>171.92400000000001</c:v>
                </c:pt>
                <c:pt idx="5">
                  <c:v>214.51500000000001</c:v>
                </c:pt>
                <c:pt idx="6">
                  <c:v>232.58500000000001</c:v>
                </c:pt>
                <c:pt idx="7">
                  <c:v>204.06400000000002</c:v>
                </c:pt>
                <c:pt idx="8">
                  <c:v>253.36699999999999</c:v>
                </c:pt>
                <c:pt idx="9">
                  <c:v>220.643</c:v>
                </c:pt>
                <c:pt idx="10">
                  <c:v>290.76300000000003</c:v>
                </c:pt>
                <c:pt idx="11">
                  <c:v>308.02000000000004</c:v>
                </c:pt>
                <c:pt idx="12">
                  <c:v>366.62200000000001</c:v>
                </c:pt>
                <c:pt idx="13">
                  <c:v>357.71899999999999</c:v>
                </c:pt>
                <c:pt idx="14">
                  <c:v>367.66700000000003</c:v>
                </c:pt>
                <c:pt idx="15">
                  <c:v>380.05799999999999</c:v>
                </c:pt>
                <c:pt idx="16">
                  <c:v>378.125</c:v>
                </c:pt>
                <c:pt idx="17">
                  <c:v>259.20400000000001</c:v>
                </c:pt>
                <c:pt idx="18">
                  <c:v>217.99700000000001</c:v>
                </c:pt>
                <c:pt idx="19">
                  <c:v>348.61700000000002</c:v>
                </c:pt>
                <c:pt idx="20">
                  <c:v>336.8</c:v>
                </c:pt>
                <c:pt idx="21">
                  <c:v>282.29399999999998</c:v>
                </c:pt>
                <c:pt idx="22">
                  <c:v>304.20600000000002</c:v>
                </c:pt>
                <c:pt idx="23">
                  <c:v>77.25</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2108.8459999999995</c:v>
                      </c:pt>
                      <c:pt idx="1">
                        <c:v>2080.9810000000002</c:v>
                      </c:pt>
                      <c:pt idx="2">
                        <c:v>2024.2480000000005</c:v>
                      </c:pt>
                      <c:pt idx="3">
                        <c:v>1980.9209999999998</c:v>
                      </c:pt>
                      <c:pt idx="4">
                        <c:v>1899.8440000000001</c:v>
                      </c:pt>
                      <c:pt idx="5">
                        <c:v>1928.7050000000002</c:v>
                      </c:pt>
                      <c:pt idx="6">
                        <c:v>2049.8349999999996</c:v>
                      </c:pt>
                      <c:pt idx="7">
                        <c:v>2114.8740000000003</c:v>
                      </c:pt>
                      <c:pt idx="8">
                        <c:v>2308.4070000000002</c:v>
                      </c:pt>
                      <c:pt idx="9">
                        <c:v>2391.4730000000004</c:v>
                      </c:pt>
                      <c:pt idx="10">
                        <c:v>2459.1029999999996</c:v>
                      </c:pt>
                      <c:pt idx="11">
                        <c:v>2482.3600000000006</c:v>
                      </c:pt>
                      <c:pt idx="12">
                        <c:v>2482.2919999999999</c:v>
                      </c:pt>
                      <c:pt idx="13">
                        <c:v>2458.9190000000008</c:v>
                      </c:pt>
                      <c:pt idx="14">
                        <c:v>2518.5470000000005</c:v>
                      </c:pt>
                      <c:pt idx="15">
                        <c:v>2542.9080000000004</c:v>
                      </c:pt>
                      <c:pt idx="16">
                        <c:v>2546.2649999999999</c:v>
                      </c:pt>
                      <c:pt idx="17">
                        <c:v>2448.3240000000005</c:v>
                      </c:pt>
                      <c:pt idx="18">
                        <c:v>2473.0769999999998</c:v>
                      </c:pt>
                      <c:pt idx="19">
                        <c:v>2641.7570000000005</c:v>
                      </c:pt>
                      <c:pt idx="20">
                        <c:v>2653.9100000000008</c:v>
                      </c:pt>
                      <c:pt idx="21">
                        <c:v>2583.0540000000001</c:v>
                      </c:pt>
                      <c:pt idx="22">
                        <c:v>2505.8959999999997</c:v>
                      </c:pt>
                      <c:pt idx="23">
                        <c:v>2280.5200000000004</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2079.5299999999997</c:v>
                      </c:pt>
                      <c:pt idx="1">
                        <c:v>2028.8800000000003</c:v>
                      </c:pt>
                      <c:pt idx="2">
                        <c:v>1933.9100000000005</c:v>
                      </c:pt>
                      <c:pt idx="3">
                        <c:v>1840.9299999999998</c:v>
                      </c:pt>
                      <c:pt idx="4">
                        <c:v>1727.92</c:v>
                      </c:pt>
                      <c:pt idx="5">
                        <c:v>1714.19</c:v>
                      </c:pt>
                      <c:pt idx="6">
                        <c:v>1817.2499999999998</c:v>
                      </c:pt>
                      <c:pt idx="7">
                        <c:v>1910.8100000000004</c:v>
                      </c:pt>
                      <c:pt idx="8">
                        <c:v>2055.04</c:v>
                      </c:pt>
                      <c:pt idx="9">
                        <c:v>2170.8300000000004</c:v>
                      </c:pt>
                      <c:pt idx="10">
                        <c:v>2168.3399999999997</c:v>
                      </c:pt>
                      <c:pt idx="11">
                        <c:v>2174.3400000000006</c:v>
                      </c:pt>
                      <c:pt idx="12">
                        <c:v>2115.67</c:v>
                      </c:pt>
                      <c:pt idx="13">
                        <c:v>2101.2000000000007</c:v>
                      </c:pt>
                      <c:pt idx="14">
                        <c:v>2150.8800000000006</c:v>
                      </c:pt>
                      <c:pt idx="15">
                        <c:v>2162.8500000000004</c:v>
                      </c:pt>
                      <c:pt idx="16">
                        <c:v>2168.14</c:v>
                      </c:pt>
                      <c:pt idx="17">
                        <c:v>2189.1200000000003</c:v>
                      </c:pt>
                      <c:pt idx="18">
                        <c:v>2255.08</c:v>
                      </c:pt>
                      <c:pt idx="19">
                        <c:v>2293.1400000000003</c:v>
                      </c:pt>
                      <c:pt idx="20">
                        <c:v>2317.1100000000006</c:v>
                      </c:pt>
                      <c:pt idx="21">
                        <c:v>2300.7600000000002</c:v>
                      </c:pt>
                      <c:pt idx="22">
                        <c:v>2201.6899999999996</c:v>
                      </c:pt>
                      <c:pt idx="23">
                        <c:v>2203.2700000000004</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ES"/>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ES"/>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ES"/>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2079.5299999999997</c:v>
                </c:pt>
                <c:pt idx="1">
                  <c:v>2028.8800000000003</c:v>
                </c:pt>
                <c:pt idx="2">
                  <c:v>1933.9100000000005</c:v>
                </c:pt>
                <c:pt idx="3">
                  <c:v>1840.9299999999998</c:v>
                </c:pt>
                <c:pt idx="4">
                  <c:v>1727.92</c:v>
                </c:pt>
                <c:pt idx="5">
                  <c:v>1714.19</c:v>
                </c:pt>
                <c:pt idx="6">
                  <c:v>1817.2499999999998</c:v>
                </c:pt>
                <c:pt idx="7">
                  <c:v>1910.8100000000004</c:v>
                </c:pt>
                <c:pt idx="8">
                  <c:v>2055.04</c:v>
                </c:pt>
                <c:pt idx="9">
                  <c:v>2170.8300000000004</c:v>
                </c:pt>
                <c:pt idx="10">
                  <c:v>2168.3399999999997</c:v>
                </c:pt>
                <c:pt idx="11">
                  <c:v>2174.3400000000006</c:v>
                </c:pt>
                <c:pt idx="12">
                  <c:v>2115.67</c:v>
                </c:pt>
                <c:pt idx="13">
                  <c:v>2101.2000000000007</c:v>
                </c:pt>
                <c:pt idx="14">
                  <c:v>2150.8800000000006</c:v>
                </c:pt>
                <c:pt idx="15">
                  <c:v>2162.8500000000004</c:v>
                </c:pt>
                <c:pt idx="16">
                  <c:v>2168.14</c:v>
                </c:pt>
                <c:pt idx="17">
                  <c:v>2189.1200000000003</c:v>
                </c:pt>
                <c:pt idx="18">
                  <c:v>2255.08</c:v>
                </c:pt>
                <c:pt idx="19">
                  <c:v>2293.1400000000003</c:v>
                </c:pt>
                <c:pt idx="20">
                  <c:v>2317.1100000000006</c:v>
                </c:pt>
                <c:pt idx="21">
                  <c:v>2300.7600000000002</c:v>
                </c:pt>
                <c:pt idx="22">
                  <c:v>2201.6899999999996</c:v>
                </c:pt>
                <c:pt idx="23">
                  <c:v>2203.2700000000004</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2108.8459999999995</c:v>
                </c:pt>
                <c:pt idx="1">
                  <c:v>2080.9810000000002</c:v>
                </c:pt>
                <c:pt idx="2">
                  <c:v>2024.2480000000005</c:v>
                </c:pt>
                <c:pt idx="3">
                  <c:v>1980.9209999999998</c:v>
                </c:pt>
                <c:pt idx="4">
                  <c:v>1899.8440000000001</c:v>
                </c:pt>
                <c:pt idx="5">
                  <c:v>1928.7050000000002</c:v>
                </c:pt>
                <c:pt idx="6">
                  <c:v>2049.8349999999996</c:v>
                </c:pt>
                <c:pt idx="7">
                  <c:v>2114.8740000000003</c:v>
                </c:pt>
                <c:pt idx="8">
                  <c:v>2308.4070000000002</c:v>
                </c:pt>
                <c:pt idx="9">
                  <c:v>2391.4730000000004</c:v>
                </c:pt>
                <c:pt idx="10">
                  <c:v>2459.1029999999996</c:v>
                </c:pt>
                <c:pt idx="11">
                  <c:v>2482.3600000000006</c:v>
                </c:pt>
                <c:pt idx="12">
                  <c:v>2482.2919999999999</c:v>
                </c:pt>
                <c:pt idx="13">
                  <c:v>2458.9190000000008</c:v>
                </c:pt>
                <c:pt idx="14">
                  <c:v>2518.5470000000005</c:v>
                </c:pt>
                <c:pt idx="15">
                  <c:v>2542.9080000000004</c:v>
                </c:pt>
                <c:pt idx="16">
                  <c:v>2546.2649999999999</c:v>
                </c:pt>
                <c:pt idx="17">
                  <c:v>2448.3240000000005</c:v>
                </c:pt>
                <c:pt idx="18">
                  <c:v>2473.0769999999998</c:v>
                </c:pt>
                <c:pt idx="19">
                  <c:v>2641.7570000000005</c:v>
                </c:pt>
                <c:pt idx="20">
                  <c:v>2653.9100000000008</c:v>
                </c:pt>
                <c:pt idx="21">
                  <c:v>2583.0540000000001</c:v>
                </c:pt>
                <c:pt idx="22">
                  <c:v>2505.8959999999997</c:v>
                </c:pt>
                <c:pt idx="23">
                  <c:v>2280.5200000000004</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29.316000000000003</c:v>
                </c:pt>
                <c:pt idx="1">
                  <c:v>52.101000000000006</c:v>
                </c:pt>
                <c:pt idx="2">
                  <c:v>90.337999999999994</c:v>
                </c:pt>
                <c:pt idx="3">
                  <c:v>139.99099999999999</c:v>
                </c:pt>
                <c:pt idx="4">
                  <c:v>171.92400000000001</c:v>
                </c:pt>
                <c:pt idx="5">
                  <c:v>214.51500000000001</c:v>
                </c:pt>
                <c:pt idx="6">
                  <c:v>232.58500000000001</c:v>
                </c:pt>
                <c:pt idx="7">
                  <c:v>204.06400000000002</c:v>
                </c:pt>
                <c:pt idx="8">
                  <c:v>253.36699999999999</c:v>
                </c:pt>
                <c:pt idx="9">
                  <c:v>220.643</c:v>
                </c:pt>
                <c:pt idx="10">
                  <c:v>290.76300000000003</c:v>
                </c:pt>
                <c:pt idx="11">
                  <c:v>308.02000000000004</c:v>
                </c:pt>
                <c:pt idx="12">
                  <c:v>366.62200000000001</c:v>
                </c:pt>
                <c:pt idx="13">
                  <c:v>357.71899999999999</c:v>
                </c:pt>
                <c:pt idx="14">
                  <c:v>367.66700000000003</c:v>
                </c:pt>
                <c:pt idx="15">
                  <c:v>380.05799999999999</c:v>
                </c:pt>
                <c:pt idx="16">
                  <c:v>378.125</c:v>
                </c:pt>
                <c:pt idx="17">
                  <c:v>259.20400000000001</c:v>
                </c:pt>
                <c:pt idx="18">
                  <c:v>217.99700000000001</c:v>
                </c:pt>
                <c:pt idx="19">
                  <c:v>348.61700000000002</c:v>
                </c:pt>
                <c:pt idx="20">
                  <c:v>336.8</c:v>
                </c:pt>
                <c:pt idx="21">
                  <c:v>282.29399999999998</c:v>
                </c:pt>
                <c:pt idx="22">
                  <c:v>304.20600000000002</c:v>
                </c:pt>
                <c:pt idx="23">
                  <c:v>77.25</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ES"/>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ES"/>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ES"/>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opLeftCell="A10" zoomScale="110" zoomScaleNormal="110" workbookViewId="0">
      <selection activeCell="L19" sqref="L19"/>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33" t="s">
        <v>59</v>
      </c>
      <c r="C3" s="233"/>
      <c r="D3" s="233"/>
      <c r="E3" s="233"/>
      <c r="F3" s="233"/>
      <c r="G3" s="233"/>
      <c r="H3" s="233"/>
    </row>
    <row r="4" spans="2:12" ht="15" x14ac:dyDescent="0.25">
      <c r="B4" s="234" t="s">
        <v>93</v>
      </c>
      <c r="C4" s="234"/>
      <c r="D4" s="234"/>
      <c r="E4" s="234"/>
      <c r="F4" s="234"/>
      <c r="G4" s="234"/>
      <c r="H4" s="234"/>
    </row>
    <row r="5" spans="2:12" ht="15.75" thickBot="1" x14ac:dyDescent="0.3">
      <c r="B5" s="234" t="str">
        <f>+Data!M47</f>
        <v>19 DE FEBRERO, 2019</v>
      </c>
      <c r="C5" s="234"/>
      <c r="D5" s="234"/>
      <c r="E5" s="234"/>
      <c r="F5" s="234"/>
      <c r="G5" s="234"/>
      <c r="H5" s="234"/>
    </row>
    <row r="6" spans="2:12" ht="62.25" customHeight="1" thickBot="1" x14ac:dyDescent="0.3">
      <c r="B6" s="122" t="s">
        <v>35</v>
      </c>
      <c r="C6" s="121" t="s">
        <v>36</v>
      </c>
      <c r="D6" s="120" t="s">
        <v>1</v>
      </c>
      <c r="E6" s="120" t="str">
        <f>+Data!Q48</f>
        <v>Generación 18/2/19 en Hora Dem. Max. (MW)</v>
      </c>
      <c r="G6" s="235" t="s">
        <v>92</v>
      </c>
      <c r="H6" s="236"/>
      <c r="J6" s="1" t="s">
        <v>0</v>
      </c>
      <c r="K6" s="1" t="s">
        <v>0</v>
      </c>
    </row>
    <row r="7" spans="2:12" ht="15.95" customHeight="1" x14ac:dyDescent="0.25">
      <c r="B7" s="11">
        <v>1</v>
      </c>
      <c r="C7" s="58" t="str">
        <f>+Data!O49</f>
        <v>AES Andres</v>
      </c>
      <c r="D7" s="54">
        <f>+Data!P49</f>
        <v>296</v>
      </c>
      <c r="E7" s="54">
        <f>+Data!Q49</f>
        <v>240.9</v>
      </c>
      <c r="G7" s="231" t="str">
        <f>+Data!S49</f>
        <v>Dem. Máx. Abastecida 18/2/19</v>
      </c>
      <c r="H7" s="232"/>
      <c r="K7" s="139"/>
    </row>
    <row r="8" spans="2:12" ht="15.95" customHeight="1" x14ac:dyDescent="0.25">
      <c r="B8" s="11"/>
      <c r="C8" s="58" t="str">
        <f>+Data!O50</f>
        <v>Los Mina 5</v>
      </c>
      <c r="D8" s="54"/>
      <c r="E8" s="54">
        <f>+Data!Q50</f>
        <v>106</v>
      </c>
      <c r="G8" s="9" t="s">
        <v>63</v>
      </c>
      <c r="H8" s="51">
        <f>+E46</f>
        <v>2312.66</v>
      </c>
      <c r="J8" s="1" t="s">
        <v>0</v>
      </c>
      <c r="K8" s="139"/>
    </row>
    <row r="9" spans="2:12" ht="15.95" customHeight="1" thickBot="1" x14ac:dyDescent="0.3">
      <c r="B9" s="11">
        <v>2</v>
      </c>
      <c r="C9" s="58" t="str">
        <f>+Data!O51</f>
        <v>Los Mina 6</v>
      </c>
      <c r="D9" s="54">
        <f>+Data!P51</f>
        <v>0</v>
      </c>
      <c r="E9" s="54">
        <f>+Data!Q51</f>
        <v>106</v>
      </c>
      <c r="G9" s="10" t="s">
        <v>68</v>
      </c>
      <c r="H9" s="193" t="str">
        <f>+Data!T51</f>
        <v>9:00 P.m</v>
      </c>
      <c r="K9" s="139"/>
      <c r="L9" s="1" t="s">
        <v>0</v>
      </c>
    </row>
    <row r="10" spans="2:12" ht="15.95" customHeight="1" x14ac:dyDescent="0.25">
      <c r="B10" s="11">
        <v>3</v>
      </c>
      <c r="C10" s="58" t="str">
        <f>+Data!O52</f>
        <v xml:space="preserve">Los Mina CC parcial </v>
      </c>
      <c r="D10" s="54">
        <f>+Data!P52</f>
        <v>0</v>
      </c>
      <c r="E10" s="54">
        <f>+Data!Q52</f>
        <v>0</v>
      </c>
      <c r="G10" s="225" t="s">
        <v>86</v>
      </c>
      <c r="H10" s="226"/>
      <c r="I10" s="1" t="s">
        <v>0</v>
      </c>
      <c r="J10" s="1" t="s">
        <v>0</v>
      </c>
      <c r="K10" s="139"/>
    </row>
    <row r="11" spans="2:12" ht="15.95" customHeight="1" x14ac:dyDescent="0.25">
      <c r="B11" s="11">
        <v>4</v>
      </c>
      <c r="C11" s="58" t="str">
        <f>+Data!O53</f>
        <v>Los Mina CC total</v>
      </c>
      <c r="D11" s="54">
        <f>+Data!P53</f>
        <v>318</v>
      </c>
      <c r="E11" s="54">
        <f>+Data!Q53</f>
        <v>0</v>
      </c>
      <c r="G11" s="9" t="s">
        <v>57</v>
      </c>
      <c r="H11" s="194" t="str">
        <f>+Data!T54</f>
        <v>74 (8,7%)</v>
      </c>
      <c r="J11" s="1" t="s">
        <v>0</v>
      </c>
    </row>
    <row r="12" spans="2:12" ht="15.95" customHeight="1" x14ac:dyDescent="0.25">
      <c r="B12" s="11">
        <v>5</v>
      </c>
      <c r="C12" s="58" t="str">
        <f>+Data!O54</f>
        <v>Itabo 1</v>
      </c>
      <c r="D12" s="54">
        <f>+Data!P54</f>
        <v>116.99</v>
      </c>
      <c r="E12" s="54">
        <f>+Data!Q54</f>
        <v>121.1</v>
      </c>
      <c r="G12" s="9" t="s">
        <v>56</v>
      </c>
      <c r="H12" s="194" t="str">
        <f>+Data!T55</f>
        <v>76 (11,4%)</v>
      </c>
      <c r="J12" s="1" t="s">
        <v>0</v>
      </c>
    </row>
    <row r="13" spans="2:12" ht="15.95" customHeight="1" x14ac:dyDescent="0.25">
      <c r="B13" s="11">
        <v>6</v>
      </c>
      <c r="C13" s="58" t="str">
        <f>+Data!O55</f>
        <v>Itabo 2</v>
      </c>
      <c r="D13" s="54">
        <f>+Data!P55</f>
        <v>110</v>
      </c>
      <c r="E13" s="54">
        <f>+Data!Q55</f>
        <v>0</v>
      </c>
      <c r="G13" s="9" t="s">
        <v>55</v>
      </c>
      <c r="H13" s="195" t="str">
        <f>+Data!T56</f>
        <v>187 (26,4%)</v>
      </c>
      <c r="I13" s="2"/>
      <c r="K13" s="38"/>
    </row>
    <row r="14" spans="2:12" ht="15.95" customHeight="1" thickBot="1" x14ac:dyDescent="0.3">
      <c r="B14" s="11">
        <v>7</v>
      </c>
      <c r="C14" s="58" t="str">
        <f>+Data!O56</f>
        <v>Barahona Carbon</v>
      </c>
      <c r="D14" s="54">
        <f>+Data!P56</f>
        <v>48.4</v>
      </c>
      <c r="E14" s="54">
        <f>+Data!Q56</f>
        <v>52.24</v>
      </c>
      <c r="G14" s="10" t="s">
        <v>85</v>
      </c>
      <c r="H14" s="193">
        <f>+Data!T57</f>
        <v>336.79999999999995</v>
      </c>
      <c r="K14" s="43"/>
    </row>
    <row r="15" spans="2:12" ht="15.95" customHeight="1" thickBot="1" x14ac:dyDescent="0.3">
      <c r="B15" s="11">
        <v>8</v>
      </c>
      <c r="C15" s="58" t="str">
        <f>+Data!O57</f>
        <v>Haina TG</v>
      </c>
      <c r="D15" s="54">
        <f>+Data!P57</f>
        <v>99.81</v>
      </c>
      <c r="E15" s="54">
        <f>+Data!Q57</f>
        <v>0</v>
      </c>
      <c r="G15" s="196"/>
      <c r="H15" s="197"/>
      <c r="J15" s="1" t="s">
        <v>0</v>
      </c>
      <c r="K15" s="43"/>
    </row>
    <row r="16" spans="2:12" ht="15.95" customHeight="1" x14ac:dyDescent="0.25">
      <c r="B16" s="11">
        <v>9</v>
      </c>
      <c r="C16" s="58" t="s">
        <v>127</v>
      </c>
      <c r="D16" s="54">
        <f>++Data!P58</f>
        <v>24.2</v>
      </c>
      <c r="E16" s="54">
        <f>+Data!Q58</f>
        <v>25</v>
      </c>
      <c r="G16" s="227" t="str">
        <f>+Data!S59</f>
        <v>Disponibilidad a la hora de Dem. Máx. Abastecida el 18/2/19  (MW)</v>
      </c>
      <c r="H16" s="228"/>
      <c r="J16" s="1" t="s">
        <v>0</v>
      </c>
      <c r="K16" s="43" t="s">
        <v>0</v>
      </c>
    </row>
    <row r="17" spans="2:14" ht="15.95" customHeight="1" x14ac:dyDescent="0.25">
      <c r="B17" s="11">
        <v>10</v>
      </c>
      <c r="C17" s="58" t="str">
        <f>+Data!O59</f>
        <v>Quisqueya 2</v>
      </c>
      <c r="D17" s="54">
        <f>+Data!P59</f>
        <v>220.9</v>
      </c>
      <c r="E17" s="54">
        <f>+Data!Q59</f>
        <v>209.01</v>
      </c>
      <c r="G17" s="229"/>
      <c r="H17" s="230"/>
      <c r="J17" s="1" t="s">
        <v>0</v>
      </c>
    </row>
    <row r="18" spans="2:14" ht="15.95" customHeight="1" x14ac:dyDescent="0.25">
      <c r="B18" s="11">
        <v>11</v>
      </c>
      <c r="C18" s="58" t="str">
        <f>+Data!O60</f>
        <v>Sultana del Este</v>
      </c>
      <c r="D18" s="54">
        <f>+Data!P60</f>
        <v>66.84</v>
      </c>
      <c r="E18" s="54">
        <f>+Data!Q60</f>
        <v>64</v>
      </c>
      <c r="G18" s="9" t="s">
        <v>65</v>
      </c>
      <c r="H18" s="194">
        <f>+Data!T61</f>
        <v>1979.21</v>
      </c>
      <c r="J18" s="1" t="s">
        <v>0</v>
      </c>
    </row>
    <row r="19" spans="2:14" ht="15.95" customHeight="1" x14ac:dyDescent="0.25">
      <c r="B19" s="11">
        <v>12</v>
      </c>
      <c r="C19" s="58" t="str">
        <f>+Data!O61</f>
        <v>CEPP 1</v>
      </c>
      <c r="D19" s="54">
        <f>+Data!P61</f>
        <v>16.170000000000002</v>
      </c>
      <c r="E19" s="54">
        <f>+Data!Q61</f>
        <v>5.17</v>
      </c>
      <c r="G19" s="9" t="s">
        <v>67</v>
      </c>
      <c r="H19" s="198">
        <f>+Data!T62</f>
        <v>127.38999999999999</v>
      </c>
      <c r="J19" s="1" t="s">
        <v>0</v>
      </c>
    </row>
    <row r="20" spans="2:14" ht="15.95" customHeight="1" x14ac:dyDescent="0.25">
      <c r="B20" s="11">
        <v>13</v>
      </c>
      <c r="C20" s="58" t="str">
        <f>+Data!O62</f>
        <v>CEPP 2</v>
      </c>
      <c r="D20" s="54">
        <f>+Data!P62</f>
        <v>49</v>
      </c>
      <c r="E20" s="54">
        <f>+Data!Q62</f>
        <v>27.42</v>
      </c>
      <c r="G20" s="9" t="s">
        <v>66</v>
      </c>
      <c r="H20" s="198">
        <f>+Data!T63</f>
        <v>184.5</v>
      </c>
      <c r="J20" s="1" t="s">
        <v>0</v>
      </c>
      <c r="L20" s="1" t="s">
        <v>0</v>
      </c>
    </row>
    <row r="21" spans="2:14" ht="15.95" customHeight="1" thickBot="1" x14ac:dyDescent="0.3">
      <c r="B21" s="11">
        <v>14</v>
      </c>
      <c r="C21" s="58" t="str">
        <f>+Data!O63</f>
        <v>CESPM 1</v>
      </c>
      <c r="D21" s="54">
        <f>+Data!P63</f>
        <v>96.27</v>
      </c>
      <c r="E21" s="54">
        <f>+Data!Q63</f>
        <v>87.39</v>
      </c>
      <c r="G21" s="10" t="s">
        <v>64</v>
      </c>
      <c r="H21" s="201">
        <f>+Data!T64</f>
        <v>2291.1</v>
      </c>
      <c r="J21" s="1" t="s">
        <v>0</v>
      </c>
    </row>
    <row r="22" spans="2:14" ht="15.95" customHeight="1" thickBot="1" x14ac:dyDescent="0.3">
      <c r="B22" s="11">
        <v>15</v>
      </c>
      <c r="C22" s="58" t="str">
        <f>+Data!O64</f>
        <v>CESPM 2</v>
      </c>
      <c r="D22" s="54">
        <f>+Data!P64</f>
        <v>98.4</v>
      </c>
      <c r="E22" s="54">
        <f>+Data!Q64</f>
        <v>64.209999999999994</v>
      </c>
      <c r="G22" s="231" t="s">
        <v>70</v>
      </c>
      <c r="H22" s="232"/>
      <c r="I22" s="3"/>
      <c r="J22" s="1" t="s">
        <v>0</v>
      </c>
    </row>
    <row r="23" spans="2:14" ht="15.95" customHeight="1" x14ac:dyDescent="0.25">
      <c r="B23" s="11">
        <v>16</v>
      </c>
      <c r="C23" s="58" t="str">
        <f>+Data!O65</f>
        <v>CESPM 3</v>
      </c>
      <c r="D23" s="54">
        <f>+Data!P65</f>
        <v>99.6</v>
      </c>
      <c r="E23" s="54">
        <f>+Data!Q65</f>
        <v>87.36</v>
      </c>
      <c r="G23" s="204" t="s">
        <v>149</v>
      </c>
      <c r="H23" s="205"/>
      <c r="I23" s="3"/>
      <c r="J23" s="1" t="s">
        <v>0</v>
      </c>
    </row>
    <row r="24" spans="2:14" ht="15.95" customHeight="1" x14ac:dyDescent="0.25">
      <c r="B24" s="11">
        <v>17</v>
      </c>
      <c r="C24" s="58" t="str">
        <f>+Data!O66</f>
        <v>La Vega</v>
      </c>
      <c r="D24" s="54">
        <f>+Data!P66</f>
        <v>87.6</v>
      </c>
      <c r="E24" s="54">
        <f>+Data!Q66</f>
        <v>70.81</v>
      </c>
      <c r="G24" s="206"/>
      <c r="H24" s="207"/>
      <c r="I24" s="3"/>
    </row>
    <row r="25" spans="2:14" ht="15.95" customHeight="1" x14ac:dyDescent="0.25">
      <c r="B25" s="11">
        <v>18</v>
      </c>
      <c r="C25" s="58" t="str">
        <f>+Data!O67</f>
        <v>Palamara</v>
      </c>
      <c r="D25" s="54">
        <f>+Data!P67</f>
        <v>102.5</v>
      </c>
      <c r="E25" s="54">
        <f>+Data!Q67</f>
        <v>98.34</v>
      </c>
      <c r="G25" s="206"/>
      <c r="H25" s="207"/>
      <c r="I25" s="3"/>
      <c r="J25" s="1" t="s">
        <v>0</v>
      </c>
    </row>
    <row r="26" spans="2:14" ht="15.95" customHeight="1" thickBot="1" x14ac:dyDescent="0.3">
      <c r="B26" s="11">
        <v>19</v>
      </c>
      <c r="C26" s="58" t="str">
        <f>+Data!O68</f>
        <v>Pimentel 1</v>
      </c>
      <c r="D26" s="54">
        <f>+Data!P68</f>
        <v>30.8</v>
      </c>
      <c r="E26" s="54">
        <f>+Data!Q68</f>
        <v>28.56</v>
      </c>
      <c r="G26" s="208"/>
      <c r="H26" s="209"/>
    </row>
    <row r="27" spans="2:14" ht="15.75" customHeight="1" x14ac:dyDescent="0.25">
      <c r="B27" s="11">
        <v>20</v>
      </c>
      <c r="C27" s="58" t="str">
        <f>+Data!O69</f>
        <v>Pimentel 2</v>
      </c>
      <c r="D27" s="54">
        <f>+Data!P69</f>
        <v>27.5</v>
      </c>
      <c r="E27" s="54">
        <f>+Data!Q69</f>
        <v>25.64</v>
      </c>
      <c r="F27" s="1" t="s">
        <v>0</v>
      </c>
      <c r="G27" s="204" t="s">
        <v>155</v>
      </c>
      <c r="H27" s="205"/>
      <c r="I27" s="74"/>
      <c r="J27" s="75"/>
    </row>
    <row r="28" spans="2:14" ht="15.75" customHeight="1" x14ac:dyDescent="0.25">
      <c r="B28" s="11">
        <v>21</v>
      </c>
      <c r="C28" s="58" t="str">
        <f>+Data!O70</f>
        <v>Pimentel 3</v>
      </c>
      <c r="D28" s="54">
        <f>+Data!P70</f>
        <v>50.4</v>
      </c>
      <c r="E28" s="54">
        <f>+Data!Q70</f>
        <v>57.99</v>
      </c>
      <c r="G28" s="206"/>
      <c r="H28" s="207"/>
      <c r="I28" s="73"/>
      <c r="J28" s="75" t="s">
        <v>0</v>
      </c>
    </row>
    <row r="29" spans="2:14" ht="25.5" customHeight="1" x14ac:dyDescent="0.25">
      <c r="B29" s="11">
        <v>22</v>
      </c>
      <c r="C29" s="58" t="str">
        <f>+Data!O71</f>
        <v>Metaldom</v>
      </c>
      <c r="D29" s="54">
        <f>+Data!P71</f>
        <v>40.700000000000003</v>
      </c>
      <c r="E29" s="54">
        <f>+Data!Q71</f>
        <v>32.5</v>
      </c>
      <c r="G29" s="206"/>
      <c r="H29" s="207"/>
      <c r="I29" s="73"/>
      <c r="J29" s="93" t="s">
        <v>0</v>
      </c>
      <c r="K29" s="93" t="s">
        <v>0</v>
      </c>
      <c r="M29" s="93"/>
      <c r="N29" s="93"/>
    </row>
    <row r="30" spans="2:14" ht="15.75" customHeight="1" thickBot="1" x14ac:dyDescent="0.3">
      <c r="B30" s="11">
        <v>23</v>
      </c>
      <c r="C30" s="58" t="str">
        <f>+Data!O72</f>
        <v xml:space="preserve">Los Origenes </v>
      </c>
      <c r="D30" s="54">
        <f>+Data!P72</f>
        <v>57.3</v>
      </c>
      <c r="E30" s="54">
        <f>+Data!Q72</f>
        <v>64.2</v>
      </c>
      <c r="G30" s="208"/>
      <c r="H30" s="209"/>
      <c r="I30" s="73"/>
      <c r="J30" s="93"/>
      <c r="K30" s="93"/>
      <c r="M30" s="93"/>
      <c r="N30" s="93"/>
    </row>
    <row r="31" spans="2:14" ht="15.95" customHeight="1" x14ac:dyDescent="0.25">
      <c r="B31" s="11">
        <v>24</v>
      </c>
      <c r="C31" s="58" t="str">
        <f>+Data!O73</f>
        <v>Monte Rio</v>
      </c>
      <c r="D31" s="54">
        <f>+Data!P73</f>
        <v>96.6</v>
      </c>
      <c r="E31" s="54">
        <f>+Data!Q73</f>
        <v>90</v>
      </c>
      <c r="G31" s="204"/>
      <c r="H31" s="205"/>
      <c r="I31" s="74"/>
      <c r="J31" s="93"/>
      <c r="K31" s="93"/>
      <c r="M31" s="93"/>
      <c r="N31" s="93"/>
    </row>
    <row r="32" spans="2:14" ht="15" customHeight="1" x14ac:dyDescent="0.25">
      <c r="B32" s="11">
        <v>25</v>
      </c>
      <c r="C32" s="58" t="str">
        <f>+Data!O74</f>
        <v>Quisqueya 1</v>
      </c>
      <c r="D32" s="54">
        <f>+Data!P74</f>
        <v>147</v>
      </c>
      <c r="E32" s="54">
        <f>+Data!Q74</f>
        <v>155.34</v>
      </c>
      <c r="G32" s="206"/>
      <c r="H32" s="207"/>
      <c r="I32" s="73"/>
      <c r="J32" s="199"/>
      <c r="K32" s="199"/>
      <c r="M32" s="93"/>
      <c r="N32" s="93"/>
    </row>
    <row r="33" spans="2:14" ht="15.95" customHeight="1" x14ac:dyDescent="0.25">
      <c r="B33" s="11">
        <v>26</v>
      </c>
      <c r="C33" s="58" t="str">
        <f>+Data!O75</f>
        <v>Quisqueya 1 S. Pedro</v>
      </c>
      <c r="D33" s="54">
        <f>+Data!P75</f>
        <v>68</v>
      </c>
      <c r="E33" s="54">
        <f>+Data!Q75</f>
        <v>48.87</v>
      </c>
      <c r="G33" s="206"/>
      <c r="H33" s="207"/>
      <c r="I33" s="73"/>
      <c r="J33" s="199"/>
      <c r="K33" s="199"/>
      <c r="M33" s="93"/>
      <c r="N33" s="93"/>
    </row>
    <row r="34" spans="2:14" ht="15.75" customHeight="1" thickBot="1" x14ac:dyDescent="0.3">
      <c r="B34" s="11">
        <v>27</v>
      </c>
      <c r="C34" s="58" t="str">
        <f>+Data!O76</f>
        <v>San Felipe</v>
      </c>
      <c r="D34" s="54">
        <f>+Data!P76</f>
        <v>176.4</v>
      </c>
      <c r="E34" s="54">
        <f>+Data!Q76</f>
        <v>0</v>
      </c>
      <c r="G34" s="208"/>
      <c r="H34" s="209"/>
      <c r="I34" s="73"/>
      <c r="J34" s="199"/>
      <c r="K34" s="199"/>
      <c r="L34" s="1" t="s">
        <v>0</v>
      </c>
    </row>
    <row r="35" spans="2:14" ht="15.75" customHeight="1" x14ac:dyDescent="0.25">
      <c r="B35" s="11">
        <v>28</v>
      </c>
      <c r="C35" s="58" t="str">
        <f>+Data!O77</f>
        <v xml:space="preserve">Estrella del Mar 2 </v>
      </c>
      <c r="D35" s="54">
        <f>+Data!P77</f>
        <v>108.6</v>
      </c>
      <c r="E35" s="54">
        <f>+Data!Q77</f>
        <v>109.9</v>
      </c>
      <c r="G35" s="204"/>
      <c r="H35" s="205"/>
      <c r="I35" s="73"/>
      <c r="J35" s="199"/>
      <c r="K35" s="199"/>
      <c r="M35" s="1" t="s">
        <v>0</v>
      </c>
    </row>
    <row r="36" spans="2:14" ht="15.95" customHeight="1" x14ac:dyDescent="0.25">
      <c r="B36" s="11">
        <v>29</v>
      </c>
      <c r="C36" s="58" t="str">
        <f>+Data!O78</f>
        <v>INCA KM22</v>
      </c>
      <c r="D36" s="54">
        <f>+Data!P78</f>
        <v>14.2</v>
      </c>
      <c r="E36" s="54">
        <f>+Data!Q78</f>
        <v>7.82</v>
      </c>
      <c r="G36" s="206"/>
      <c r="H36" s="207"/>
      <c r="J36" s="199"/>
      <c r="K36" s="199"/>
      <c r="L36" s="1" t="s">
        <v>0</v>
      </c>
    </row>
    <row r="37" spans="2:14" ht="15.95" customHeight="1" x14ac:dyDescent="0.25">
      <c r="B37" s="11">
        <v>30</v>
      </c>
      <c r="C37" s="58" t="str">
        <f>+Data!O79</f>
        <v>Bersal</v>
      </c>
      <c r="D37" s="54">
        <f>+Data!P79</f>
        <v>23.8</v>
      </c>
      <c r="E37" s="54">
        <f>+Data!Q79</f>
        <v>15</v>
      </c>
      <c r="G37" s="206"/>
      <c r="H37" s="207"/>
      <c r="I37" s="93" t="s">
        <v>0</v>
      </c>
      <c r="J37" s="191"/>
      <c r="K37" s="191"/>
      <c r="L37" s="1" t="s">
        <v>0</v>
      </c>
    </row>
    <row r="38" spans="2:14" ht="15.75" customHeight="1" thickBot="1" x14ac:dyDescent="0.25">
      <c r="B38" s="11"/>
      <c r="C38" s="59" t="s">
        <v>88</v>
      </c>
      <c r="D38" s="56">
        <f>SUM(D7:D37)</f>
        <v>2691.98</v>
      </c>
      <c r="E38" s="52">
        <f>SUM(E7:E37)</f>
        <v>2000.7699999999998</v>
      </c>
      <c r="G38" s="208"/>
      <c r="H38" s="209"/>
      <c r="I38" s="93"/>
      <c r="J38" s="191" t="s">
        <v>0</v>
      </c>
      <c r="K38" s="191"/>
      <c r="L38" s="93"/>
      <c r="M38" s="93"/>
      <c r="N38" s="2"/>
    </row>
    <row r="39" spans="2:14" ht="15.95" customHeight="1" thickBot="1" x14ac:dyDescent="0.25">
      <c r="B39" s="11">
        <f t="shared" ref="B39:B45" si="0">+B38+1</f>
        <v>1</v>
      </c>
      <c r="C39" s="60" t="s">
        <v>142</v>
      </c>
      <c r="D39" s="57">
        <f>+Data!P81</f>
        <v>49.5</v>
      </c>
      <c r="E39" s="55">
        <f>+Data!Q81</f>
        <v>30.73</v>
      </c>
      <c r="G39" s="217" t="s">
        <v>153</v>
      </c>
      <c r="H39" s="218"/>
      <c r="I39" s="93"/>
      <c r="J39" s="93"/>
      <c r="K39" s="2" t="s">
        <v>0</v>
      </c>
      <c r="L39" s="93"/>
      <c r="M39" s="93"/>
      <c r="N39" s="2"/>
    </row>
    <row r="40" spans="2:14" ht="15.95" customHeight="1" x14ac:dyDescent="0.2">
      <c r="B40" s="11">
        <f t="shared" si="0"/>
        <v>2</v>
      </c>
      <c r="C40" s="60" t="s">
        <v>143</v>
      </c>
      <c r="D40" s="57">
        <f>+Data!P82</f>
        <v>48</v>
      </c>
      <c r="E40" s="55">
        <f>+Data!Q82</f>
        <v>27.87</v>
      </c>
      <c r="G40" s="219"/>
      <c r="H40" s="220"/>
      <c r="I40" s="1" t="s">
        <v>0</v>
      </c>
      <c r="K40" s="2" t="s">
        <v>0</v>
      </c>
      <c r="L40" s="93"/>
      <c r="M40" s="93"/>
      <c r="N40" s="2"/>
    </row>
    <row r="41" spans="2:14" ht="15.95" customHeight="1" x14ac:dyDescent="0.2">
      <c r="B41" s="11">
        <f t="shared" si="0"/>
        <v>3</v>
      </c>
      <c r="C41" s="60" t="s">
        <v>72</v>
      </c>
      <c r="D41" s="57">
        <f>+Data!P83</f>
        <v>85.3</v>
      </c>
      <c r="E41" s="55">
        <f>+Data!Q83</f>
        <v>37.69</v>
      </c>
      <c r="G41" s="221"/>
      <c r="H41" s="222"/>
      <c r="I41" s="188" t="s">
        <v>0</v>
      </c>
      <c r="J41" s="188"/>
      <c r="K41" s="93"/>
      <c r="L41" s="216"/>
      <c r="M41" s="216"/>
      <c r="N41" s="2"/>
    </row>
    <row r="42" spans="2:14" ht="15.95" customHeight="1" x14ac:dyDescent="0.2">
      <c r="B42" s="11">
        <f t="shared" si="0"/>
        <v>4</v>
      </c>
      <c r="C42" s="60" t="s">
        <v>73</v>
      </c>
      <c r="D42" s="57">
        <f>+Data!P84</f>
        <v>30</v>
      </c>
      <c r="E42" s="55">
        <f>+Data!Q84</f>
        <v>0</v>
      </c>
      <c r="G42" s="221"/>
      <c r="H42" s="222"/>
      <c r="I42" s="188"/>
      <c r="J42" s="188"/>
      <c r="K42" s="93" t="s">
        <v>0</v>
      </c>
    </row>
    <row r="43" spans="2:14" ht="15.95" customHeight="1" x14ac:dyDescent="0.2">
      <c r="B43" s="11">
        <f t="shared" si="0"/>
        <v>5</v>
      </c>
      <c r="C43" s="60" t="s">
        <v>100</v>
      </c>
      <c r="D43" s="57">
        <f>+Data!P85</f>
        <v>27.8</v>
      </c>
      <c r="E43" s="55">
        <f>+Data!Q85</f>
        <v>31.1</v>
      </c>
      <c r="G43" s="221"/>
      <c r="H43" s="222"/>
      <c r="I43" s="188"/>
      <c r="J43" s="188"/>
      <c r="K43" s="93"/>
    </row>
    <row r="44" spans="2:14" ht="15.95" customHeight="1" x14ac:dyDescent="0.2">
      <c r="B44" s="11">
        <f t="shared" si="0"/>
        <v>6</v>
      </c>
      <c r="C44" s="60" t="s">
        <v>133</v>
      </c>
      <c r="D44" s="57">
        <f>+Data!P86</f>
        <v>57</v>
      </c>
      <c r="E44" s="55">
        <f>+Data!Q86</f>
        <v>0</v>
      </c>
      <c r="G44" s="221"/>
      <c r="H44" s="222"/>
      <c r="I44" s="188"/>
      <c r="J44" s="188" t="s">
        <v>0</v>
      </c>
      <c r="K44" s="175"/>
      <c r="L44" s="175"/>
    </row>
    <row r="45" spans="2:14" ht="15.95" customHeight="1" x14ac:dyDescent="0.2">
      <c r="B45" s="11">
        <f t="shared" si="0"/>
        <v>7</v>
      </c>
      <c r="C45" s="60" t="s">
        <v>74</v>
      </c>
      <c r="D45" s="57">
        <f>+Data!P87</f>
        <v>480</v>
      </c>
      <c r="E45" s="55">
        <f>+Data!Q87</f>
        <v>184.5</v>
      </c>
      <c r="G45" s="221"/>
      <c r="H45" s="222"/>
      <c r="I45" s="188"/>
      <c r="J45" s="188"/>
      <c r="K45" s="175"/>
      <c r="L45" s="175"/>
    </row>
    <row r="46" spans="2:14" ht="15.95" customHeight="1" thickBot="1" x14ac:dyDescent="0.25">
      <c r="B46" s="50"/>
      <c r="C46" s="61" t="s">
        <v>69</v>
      </c>
      <c r="D46" s="49">
        <f>SUM(D38:D45)</f>
        <v>3469.5800000000004</v>
      </c>
      <c r="E46" s="53">
        <f>SUM(E38:E45)</f>
        <v>2312.66</v>
      </c>
      <c r="G46" s="223"/>
      <c r="H46" s="224"/>
      <c r="I46" s="188"/>
      <c r="J46" s="188"/>
      <c r="K46" s="175"/>
      <c r="L46" s="175"/>
    </row>
    <row r="47" spans="2:14" ht="15.95" customHeight="1" x14ac:dyDescent="0.25">
      <c r="G47" s="188"/>
      <c r="H47" s="188"/>
      <c r="I47" s="188"/>
      <c r="J47" s="188"/>
      <c r="K47" s="175"/>
      <c r="L47" s="210" t="s">
        <v>137</v>
      </c>
      <c r="M47" s="211"/>
    </row>
    <row r="48" spans="2:14" ht="19.5" customHeight="1" x14ac:dyDescent="0.25">
      <c r="B48" s="7" t="s">
        <v>71</v>
      </c>
      <c r="G48" s="188"/>
      <c r="H48" s="188"/>
      <c r="K48" s="175"/>
      <c r="L48" s="212"/>
      <c r="M48" s="213"/>
    </row>
    <row r="49" spans="2:13" x14ac:dyDescent="0.25">
      <c r="B49" s="7" t="s">
        <v>75</v>
      </c>
      <c r="D49" s="12"/>
      <c r="K49" s="175"/>
      <c r="L49" s="212"/>
      <c r="M49" s="213"/>
    </row>
    <row r="50" spans="2:13" x14ac:dyDescent="0.25">
      <c r="H50" s="1" t="s">
        <v>0</v>
      </c>
      <c r="K50" s="175"/>
      <c r="L50" s="212"/>
      <c r="M50" s="213"/>
    </row>
    <row r="51" spans="2:13" x14ac:dyDescent="0.25">
      <c r="K51" s="175"/>
      <c r="L51" s="212"/>
      <c r="M51" s="213"/>
    </row>
    <row r="52" spans="2:13" x14ac:dyDescent="0.25">
      <c r="L52" s="212"/>
      <c r="M52" s="213"/>
    </row>
    <row r="53" spans="2:13" x14ac:dyDescent="0.25">
      <c r="C53" s="1" t="s">
        <v>73</v>
      </c>
      <c r="D53" s="1">
        <v>27.8</v>
      </c>
      <c r="L53" s="212"/>
      <c r="M53" s="213"/>
    </row>
    <row r="54" spans="2:13" x14ac:dyDescent="0.25">
      <c r="L54" s="212"/>
      <c r="M54" s="213"/>
    </row>
    <row r="55" spans="2:13" x14ac:dyDescent="0.25">
      <c r="L55" s="212"/>
      <c r="M55" s="213"/>
    </row>
    <row r="56" spans="2:13" x14ac:dyDescent="0.25">
      <c r="E56" s="1" t="s">
        <v>0</v>
      </c>
      <c r="L56" s="212"/>
      <c r="M56" s="213"/>
    </row>
    <row r="57" spans="2:13" x14ac:dyDescent="0.25">
      <c r="C57" s="1" t="s">
        <v>0</v>
      </c>
      <c r="L57" s="212"/>
      <c r="M57" s="213"/>
    </row>
    <row r="58" spans="2:13" ht="13.5" thickBot="1" x14ac:dyDescent="0.3">
      <c r="L58" s="214"/>
      <c r="M58" s="215"/>
    </row>
  </sheetData>
  <sheetProtection algorithmName="SHA-512" hashValue="fdwtZYNEHv5j4OJ7YCzr+m7N0fE4unyjFteAHqcPFVPKrTzyVj3lTMbHt4ucZX5M2xEvLQsKxXaesnArswvzVA==" saltValue="CFRu8YA4VGd+3H/q/+oszQ==" spinCount="100000" sheet="1" objects="1" scenarios="1"/>
  <mergeCells count="16">
    <mergeCell ref="G10:H10"/>
    <mergeCell ref="G16:H17"/>
    <mergeCell ref="G22:H22"/>
    <mergeCell ref="G23:H26"/>
    <mergeCell ref="B3:H3"/>
    <mergeCell ref="B5:H5"/>
    <mergeCell ref="B4:H4"/>
    <mergeCell ref="G6:H6"/>
    <mergeCell ref="G7:H7"/>
    <mergeCell ref="G27:H30"/>
    <mergeCell ref="G31:H34"/>
    <mergeCell ref="L47:M58"/>
    <mergeCell ref="L41:M41"/>
    <mergeCell ref="G35:H38"/>
    <mergeCell ref="G39:H39"/>
    <mergeCell ref="G40:H46"/>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abSelected="1" zoomScale="115" zoomScaleNormal="115" workbookViewId="0">
      <selection activeCell="H16" sqref="H16"/>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7" t="s">
        <v>77</v>
      </c>
      <c r="B2" s="238"/>
      <c r="C2" s="238"/>
      <c r="D2" s="238"/>
      <c r="E2" s="238"/>
      <c r="F2" s="239"/>
    </row>
    <row r="3" spans="1:9" ht="39" customHeight="1" x14ac:dyDescent="0.25">
      <c r="A3" s="123" t="s">
        <v>60</v>
      </c>
      <c r="B3" s="124" t="s">
        <v>36</v>
      </c>
      <c r="C3" s="125" t="s">
        <v>34</v>
      </c>
      <c r="D3" s="125" t="s">
        <v>83</v>
      </c>
      <c r="E3" s="125" t="s">
        <v>58</v>
      </c>
      <c r="F3" s="125" t="s">
        <v>84</v>
      </c>
    </row>
    <row r="4" spans="1:9" x14ac:dyDescent="0.25">
      <c r="A4" s="11">
        <v>1</v>
      </c>
      <c r="B4" s="89" t="str">
        <f>+Data!C49</f>
        <v>ITABO 1</v>
      </c>
      <c r="C4" s="8" t="str">
        <f>+Data!D49</f>
        <v>Carbón</v>
      </c>
      <c r="D4" s="5">
        <f>+Data!E49</f>
        <v>120</v>
      </c>
      <c r="E4" s="154">
        <f>+Data!F49</f>
        <v>0</v>
      </c>
      <c r="F4" s="127">
        <f>+Data!H49</f>
        <v>42.216883182289941</v>
      </c>
    </row>
    <row r="5" spans="1:9" x14ac:dyDescent="0.25">
      <c r="A5" s="11">
        <v>2</v>
      </c>
      <c r="B5" s="89" t="str">
        <f>+Data!C50</f>
        <v>ITABO 2</v>
      </c>
      <c r="C5" s="8" t="str">
        <f>+Data!D50</f>
        <v>Carbón</v>
      </c>
      <c r="D5" s="5">
        <f>+Data!E50</f>
        <v>0</v>
      </c>
      <c r="E5" s="154">
        <f>+Data!F50</f>
        <v>120</v>
      </c>
      <c r="F5" s="127">
        <f>+Data!H50</f>
        <v>44.43821258618285</v>
      </c>
    </row>
    <row r="6" spans="1:9" x14ac:dyDescent="0.25">
      <c r="A6" s="11">
        <v>3</v>
      </c>
      <c r="B6" s="89" t="str">
        <f>+Data!C51</f>
        <v>LOS ORÍGENES POWER PLANT GAS NATURAL</v>
      </c>
      <c r="C6" s="8" t="str">
        <f>+Data!D51</f>
        <v>Gas Natural</v>
      </c>
      <c r="D6" s="5">
        <f>+Data!E51</f>
        <v>0</v>
      </c>
      <c r="E6" s="154">
        <f>+Data!F51</f>
        <v>120</v>
      </c>
      <c r="F6" s="127">
        <f>+Data!H51</f>
        <v>46.496724877673223</v>
      </c>
    </row>
    <row r="7" spans="1:9" x14ac:dyDescent="0.25">
      <c r="A7" s="11">
        <v>4</v>
      </c>
      <c r="B7" s="89" t="str">
        <f>+Data!C52</f>
        <v>PARQUE ENERGETICO LOS MINA CC PARCIAL</v>
      </c>
      <c r="C7" s="8" t="str">
        <f>+Data!D52</f>
        <v>Gas Natural</v>
      </c>
      <c r="D7" s="5">
        <f>+Data!E52</f>
        <v>0</v>
      </c>
      <c r="E7" s="154">
        <f>+Data!F52</f>
        <v>120</v>
      </c>
      <c r="F7" s="127">
        <f>+Data!H52</f>
        <v>46.807720045394085</v>
      </c>
    </row>
    <row r="8" spans="1:9" x14ac:dyDescent="0.25">
      <c r="A8" s="11">
        <v>5</v>
      </c>
      <c r="B8" s="89" t="str">
        <f>+Data!C53</f>
        <v>PARQUE ENERGETICO LOS MINA CC TOTAL</v>
      </c>
      <c r="C8" s="8" t="str">
        <f>+Data!D53</f>
        <v>Gas Natural</v>
      </c>
      <c r="D8" s="5">
        <f>+Data!E53</f>
        <v>0</v>
      </c>
      <c r="E8" s="154">
        <f>+Data!F53</f>
        <v>120</v>
      </c>
      <c r="F8" s="127">
        <f>+Data!H53</f>
        <v>48.08931353588347</v>
      </c>
    </row>
    <row r="9" spans="1:9" x14ac:dyDescent="0.25">
      <c r="A9" s="11">
        <v>6</v>
      </c>
      <c r="B9" s="89" t="str">
        <f>+Data!C54</f>
        <v>BARAHONA CARBON</v>
      </c>
      <c r="C9" s="8" t="str">
        <f>+Data!D54</f>
        <v>Carbón</v>
      </c>
      <c r="D9" s="5">
        <f>+Data!E54</f>
        <v>52</v>
      </c>
      <c r="E9" s="154">
        <f>+Data!F54</f>
        <v>172</v>
      </c>
      <c r="F9" s="127">
        <f>+Data!H54</f>
        <v>55.632842302382556</v>
      </c>
      <c r="I9" t="s">
        <v>0</v>
      </c>
    </row>
    <row r="10" spans="1:9" x14ac:dyDescent="0.25">
      <c r="A10" s="11">
        <v>7</v>
      </c>
      <c r="B10" s="89" t="str">
        <f>+Data!C55</f>
        <v>AES ANDRES</v>
      </c>
      <c r="C10" s="8" t="str">
        <f>+Data!D55</f>
        <v>Gas Natural</v>
      </c>
      <c r="D10" s="5">
        <f>+Data!E55</f>
        <v>125</v>
      </c>
      <c r="E10" s="154">
        <f>+Data!F55</f>
        <v>297</v>
      </c>
      <c r="F10" s="127">
        <f>+Data!H55</f>
        <v>66.85928018267694</v>
      </c>
    </row>
    <row r="11" spans="1:9" x14ac:dyDescent="0.25">
      <c r="A11" s="11">
        <v>8</v>
      </c>
      <c r="B11" s="89" t="str">
        <f>+Data!C56</f>
        <v>LOS MINA 6</v>
      </c>
      <c r="C11" s="8" t="str">
        <f>+Data!D56</f>
        <v>Gas Natural</v>
      </c>
      <c r="D11" s="5">
        <f>+Data!E56</f>
        <v>105</v>
      </c>
      <c r="E11" s="154">
        <f>+Data!F56</f>
        <v>402</v>
      </c>
      <c r="F11" s="127">
        <f>+Data!H56</f>
        <v>71.346695788969996</v>
      </c>
      <c r="I11" t="s">
        <v>0</v>
      </c>
    </row>
    <row r="12" spans="1:9" x14ac:dyDescent="0.25">
      <c r="A12" s="11">
        <v>9</v>
      </c>
      <c r="B12" s="89" t="str">
        <f>+Data!C57</f>
        <v>LOS MINA 5</v>
      </c>
      <c r="C12" s="150" t="str">
        <f>+Data!D57</f>
        <v>Gas Natural</v>
      </c>
      <c r="D12" s="5">
        <f>+Data!E57</f>
        <v>105</v>
      </c>
      <c r="E12" s="154">
        <f>+Data!F57</f>
        <v>507</v>
      </c>
      <c r="F12" s="127">
        <f>+Data!H57</f>
        <v>72.879972238012314</v>
      </c>
    </row>
    <row r="13" spans="1:9" x14ac:dyDescent="0.25">
      <c r="A13" s="11">
        <v>10</v>
      </c>
      <c r="B13" s="89" t="str">
        <f>+Data!C58</f>
        <v>ESTRELLA DEL MAR 2 CFO</v>
      </c>
      <c r="C13" s="8" t="str">
        <f>+Data!D58</f>
        <v>Fuel Oil #6</v>
      </c>
      <c r="D13" s="5">
        <f>+Data!E58</f>
        <v>0</v>
      </c>
      <c r="E13" s="154">
        <f>+Data!F58</f>
        <v>507</v>
      </c>
      <c r="F13" s="127">
        <f>+Data!H58</f>
        <v>72.915350775683208</v>
      </c>
    </row>
    <row r="14" spans="1:9" x14ac:dyDescent="0.25">
      <c r="A14" s="11">
        <v>11</v>
      </c>
      <c r="B14" s="89" t="str">
        <f>+Data!C59</f>
        <v>ESTRELLA DEL MAR 2 CGN</v>
      </c>
      <c r="C14" s="150" t="str">
        <f>+Data!D59</f>
        <v>Gas Natural</v>
      </c>
      <c r="D14" s="5">
        <f>+Data!E59</f>
        <v>110</v>
      </c>
      <c r="E14" s="154">
        <f>+Data!F59</f>
        <v>617</v>
      </c>
      <c r="F14" s="127">
        <f>+Data!H59</f>
        <v>76.408189056594779</v>
      </c>
      <c r="I14" t="s">
        <v>0</v>
      </c>
    </row>
    <row r="15" spans="1:9" x14ac:dyDescent="0.25">
      <c r="A15" s="11">
        <v>12</v>
      </c>
      <c r="B15" s="89" t="str">
        <f>+Data!C60</f>
        <v>CEPP 1</v>
      </c>
      <c r="C15" s="8" t="str">
        <f>+Data!D60</f>
        <v>Fuel Oil #6</v>
      </c>
      <c r="D15" s="5">
        <f>+Data!E60</f>
        <v>5.4</v>
      </c>
      <c r="E15" s="154">
        <f>+Data!F60</f>
        <v>622.4</v>
      </c>
      <c r="F15" s="127">
        <f>+Data!H60</f>
        <v>78.932814991349787</v>
      </c>
    </row>
    <row r="16" spans="1:9" x14ac:dyDescent="0.25">
      <c r="A16" s="11">
        <v>13</v>
      </c>
      <c r="B16" s="89" t="str">
        <f>+Data!C61</f>
        <v>CEPP 2</v>
      </c>
      <c r="C16" s="8" t="str">
        <f>+Data!D61</f>
        <v>Fuel Oil #6</v>
      </c>
      <c r="D16" s="5">
        <f>+Data!E61</f>
        <v>33</v>
      </c>
      <c r="E16" s="154">
        <f>+Data!F61</f>
        <v>655.4</v>
      </c>
      <c r="F16" s="127">
        <f>+Data!H61</f>
        <v>79.286373884866364</v>
      </c>
    </row>
    <row r="17" spans="1:9" x14ac:dyDescent="0.25">
      <c r="A17" s="11">
        <v>14</v>
      </c>
      <c r="B17" s="89" t="str">
        <f>+Data!C62</f>
        <v>ESTRELLA DEL MAR 2 SFO</v>
      </c>
      <c r="C17" s="8" t="str">
        <f>+Data!D62</f>
        <v>Fuel Oil #6</v>
      </c>
      <c r="D17" s="5">
        <f>+Data!E62</f>
        <v>0</v>
      </c>
      <c r="E17" s="154">
        <f>+Data!F62</f>
        <v>655.4</v>
      </c>
      <c r="F17" s="127">
        <f>+Data!H62</f>
        <v>79.342616218146091</v>
      </c>
    </row>
    <row r="18" spans="1:9" x14ac:dyDescent="0.25">
      <c r="A18" s="11">
        <v>15</v>
      </c>
      <c r="B18" s="89" t="str">
        <f>+Data!C63</f>
        <v>PIMENTEL 3</v>
      </c>
      <c r="C18" s="8" t="str">
        <f>+Data!D63</f>
        <v>Fuel Oil #6</v>
      </c>
      <c r="D18" s="5">
        <f>+Data!E63</f>
        <v>34.200000000000003</v>
      </c>
      <c r="E18" s="154">
        <f>+Data!F63</f>
        <v>689.6</v>
      </c>
      <c r="F18" s="127">
        <f>+Data!H63</f>
        <v>81.966992536488249</v>
      </c>
    </row>
    <row r="19" spans="1:9" x14ac:dyDescent="0.25">
      <c r="A19" s="11">
        <v>16</v>
      </c>
      <c r="B19" s="89" t="str">
        <f>+Data!C64</f>
        <v>ESTRELLA DEL MAR 2 SGN</v>
      </c>
      <c r="C19" s="8" t="str">
        <f>+Data!D64</f>
        <v>Gas Natural</v>
      </c>
      <c r="D19" s="5">
        <f>+Data!E64</f>
        <v>0</v>
      </c>
      <c r="E19" s="154">
        <f>+Data!F64</f>
        <v>689.6</v>
      </c>
      <c r="F19" s="127">
        <f>+Data!H64</f>
        <v>83.143337524239655</v>
      </c>
      <c r="G19" t="s">
        <v>0</v>
      </c>
    </row>
    <row r="20" spans="1:9" x14ac:dyDescent="0.25">
      <c r="A20" s="11">
        <v>17</v>
      </c>
      <c r="B20" s="89" t="str">
        <f>+Data!C65</f>
        <v>QUISQUEYA 1 SAN PEDRO</v>
      </c>
      <c r="C20" s="8" t="str">
        <f>+Data!D65</f>
        <v>Fuel Oil #6</v>
      </c>
      <c r="D20" s="5">
        <f>+Data!E65</f>
        <v>51</v>
      </c>
      <c r="E20" s="154">
        <f>+Data!F65</f>
        <v>740.6</v>
      </c>
      <c r="F20" s="127">
        <f>+Data!H65</f>
        <v>83.600405423427588</v>
      </c>
      <c r="H20" t="s">
        <v>0</v>
      </c>
      <c r="I20" t="s">
        <v>128</v>
      </c>
    </row>
    <row r="21" spans="1:9" x14ac:dyDescent="0.25">
      <c r="A21" s="11">
        <v>18</v>
      </c>
      <c r="B21" s="89" t="str">
        <f>+Data!C66</f>
        <v>QUISQUEYA 1B SAN PEDRO</v>
      </c>
      <c r="C21" s="8" t="str">
        <f>+Data!D66</f>
        <v>Fuel Oil #6</v>
      </c>
      <c r="D21" s="5">
        <f>+Data!E66</f>
        <v>17</v>
      </c>
      <c r="E21" s="154">
        <f>+Data!F66</f>
        <v>757.6</v>
      </c>
      <c r="F21" s="127">
        <f>+Data!H66</f>
        <v>83.600405423427588</v>
      </c>
    </row>
    <row r="22" spans="1:9" x14ac:dyDescent="0.25">
      <c r="A22" s="11">
        <v>19</v>
      </c>
      <c r="B22" s="89" t="str">
        <f>+Data!C67</f>
        <v>QUISQUEYA 2</v>
      </c>
      <c r="C22" s="8" t="str">
        <f>+Data!D67</f>
        <v>Fuel Oil #6</v>
      </c>
      <c r="D22" s="5">
        <f>+Data!E67</f>
        <v>212</v>
      </c>
      <c r="E22" s="154">
        <f>+Data!F67</f>
        <v>969.6</v>
      </c>
      <c r="F22" s="127">
        <f>+Data!H67</f>
        <v>84.720305409669336</v>
      </c>
    </row>
    <row r="23" spans="1:9" x14ac:dyDescent="0.25">
      <c r="A23" s="11">
        <v>20</v>
      </c>
      <c r="B23" s="89" t="str">
        <f>+Data!C68</f>
        <v>QUISQUEYA 1</v>
      </c>
      <c r="C23" s="8" t="str">
        <f>+Data!D68</f>
        <v>Fuel Oil #6</v>
      </c>
      <c r="D23" s="5">
        <f>+Data!E68</f>
        <v>150</v>
      </c>
      <c r="E23" s="154">
        <f>+Data!F68</f>
        <v>1119.5999999999999</v>
      </c>
      <c r="F23" s="127">
        <f>+Data!H68</f>
        <v>86.145736727614803</v>
      </c>
    </row>
    <row r="24" spans="1:9" x14ac:dyDescent="0.25">
      <c r="A24" s="11">
        <v>21</v>
      </c>
      <c r="B24" s="89" t="str">
        <f>+Data!C69</f>
        <v>MONTE RIO</v>
      </c>
      <c r="C24" s="8" t="str">
        <f>+Data!D69</f>
        <v>Fuel Oil #6</v>
      </c>
      <c r="D24" s="5">
        <f>+Data!E69</f>
        <v>93.2</v>
      </c>
      <c r="E24" s="154">
        <f>+Data!F69</f>
        <v>1212.8</v>
      </c>
      <c r="F24" s="127">
        <f>+Data!H69</f>
        <v>86.865856700548903</v>
      </c>
    </row>
    <row r="25" spans="1:9" x14ac:dyDescent="0.25">
      <c r="A25" s="18">
        <v>22</v>
      </c>
      <c r="B25" s="89" t="str">
        <f>+Data!C70</f>
        <v>SULTANA DEL ESTE</v>
      </c>
      <c r="C25" s="8" t="str">
        <f>+Data!D70</f>
        <v>Fuel Oil #6</v>
      </c>
      <c r="D25" s="5">
        <f>+Data!E70</f>
        <v>68</v>
      </c>
      <c r="E25" s="154">
        <f>+Data!F70</f>
        <v>1280.8</v>
      </c>
      <c r="F25" s="127">
        <f>+Data!H70</f>
        <v>87.299755647063051</v>
      </c>
    </row>
    <row r="26" spans="1:9" x14ac:dyDescent="0.25">
      <c r="A26" s="11">
        <v>23</v>
      </c>
      <c r="B26" s="89" t="str">
        <f>+Data!C71</f>
        <v>PIMENTEL 1</v>
      </c>
      <c r="C26" s="8" t="str">
        <f>+Data!D71</f>
        <v>Fuel Oil #6</v>
      </c>
      <c r="D26" s="5">
        <f>+Data!E71</f>
        <v>31.4</v>
      </c>
      <c r="E26" s="154">
        <f>+Data!F71</f>
        <v>1312.2</v>
      </c>
      <c r="F26" s="127">
        <f>+Data!H71</f>
        <v>88.7161912543189</v>
      </c>
    </row>
    <row r="27" spans="1:9" x14ac:dyDescent="0.25">
      <c r="A27" s="11">
        <v>24</v>
      </c>
      <c r="B27" s="89" t="str">
        <f>+Data!C72</f>
        <v>PIMENTEL 2</v>
      </c>
      <c r="C27" s="8" t="str">
        <f>+Data!D72</f>
        <v>Fuel Oil #6</v>
      </c>
      <c r="D27" s="5">
        <f>+Data!E72</f>
        <v>27.88</v>
      </c>
      <c r="E27" s="154">
        <f>+Data!F72</f>
        <v>1340.0800000000002</v>
      </c>
      <c r="F27" s="127">
        <f>+Data!H72</f>
        <v>89.525047370155278</v>
      </c>
    </row>
    <row r="28" spans="1:9" x14ac:dyDescent="0.25">
      <c r="A28" s="11">
        <v>25</v>
      </c>
      <c r="B28" s="89" t="str">
        <f>+Data!C73</f>
        <v>LOS ORÍGENES POWER PLANT FUEL OIL</v>
      </c>
      <c r="C28" s="8" t="str">
        <f>+Data!D73</f>
        <v>Fuel Oil #6</v>
      </c>
      <c r="D28" s="5">
        <f>+Data!E73</f>
        <v>58.9</v>
      </c>
      <c r="E28" s="154">
        <f>+Data!F73</f>
        <v>1398.9800000000002</v>
      </c>
      <c r="F28" s="127">
        <f>+Data!H73</f>
        <v>91.453893170825097</v>
      </c>
      <c r="G28" s="156"/>
    </row>
    <row r="29" spans="1:9" x14ac:dyDescent="0.25">
      <c r="A29" s="11">
        <v>26</v>
      </c>
      <c r="B29" s="89" t="str">
        <f>+Data!C74</f>
        <v>PALAMARA</v>
      </c>
      <c r="C29" s="8" t="str">
        <f>+Data!D74</f>
        <v>Fuel Oil #6</v>
      </c>
      <c r="D29" s="5">
        <f>+Data!E74</f>
        <v>94.7</v>
      </c>
      <c r="E29" s="154">
        <f>+Data!F74</f>
        <v>1493.6800000000003</v>
      </c>
      <c r="F29" s="127">
        <f>+Data!H74</f>
        <v>94.380803695516107</v>
      </c>
    </row>
    <row r="30" spans="1:9" x14ac:dyDescent="0.25">
      <c r="A30" s="11">
        <v>27</v>
      </c>
      <c r="B30" s="89" t="str">
        <f>+Data!C75</f>
        <v>LA VEGA</v>
      </c>
      <c r="C30" s="8" t="str">
        <f>+Data!D76</f>
        <v>Fuel Oil #6</v>
      </c>
      <c r="D30" s="5">
        <f>+Data!E75</f>
        <v>68</v>
      </c>
      <c r="E30" s="154">
        <f>+Data!F75</f>
        <v>1561.6800000000003</v>
      </c>
      <c r="F30" s="127">
        <f>+Data!H75</f>
        <v>94.396098207346782</v>
      </c>
    </row>
    <row r="31" spans="1:9" x14ac:dyDescent="0.25">
      <c r="A31" s="11">
        <v>28</v>
      </c>
      <c r="B31" s="89" t="str">
        <f>+Data!C76</f>
        <v>PALENQUE</v>
      </c>
      <c r="C31" s="8" t="str">
        <f>+Data!D77</f>
        <v>Fuel Oil #6</v>
      </c>
      <c r="D31" s="5">
        <f>+Data!E76</f>
        <v>25</v>
      </c>
      <c r="E31" s="154">
        <f>+Data!F76</f>
        <v>1518.6800000000003</v>
      </c>
      <c r="F31" s="127">
        <f>+Data!H76</f>
        <v>94.799509140806421</v>
      </c>
    </row>
    <row r="32" spans="1:9" x14ac:dyDescent="0.25">
      <c r="A32" s="11">
        <v>29</v>
      </c>
      <c r="B32" s="89" t="str">
        <f>+Data!C77</f>
        <v>INCA KM22</v>
      </c>
      <c r="C32" s="8" t="str">
        <f>+Data!D78</f>
        <v>Fuel Oil #6</v>
      </c>
      <c r="D32" s="5">
        <f>+Data!E77</f>
        <v>8.4</v>
      </c>
      <c r="E32" s="154">
        <f>+Data!F77</f>
        <v>1527.0800000000004</v>
      </c>
      <c r="F32" s="127">
        <f>+Data!H77</f>
        <v>100.54236651130915</v>
      </c>
    </row>
    <row r="33" spans="1:9" x14ac:dyDescent="0.25">
      <c r="A33" s="11">
        <v>30</v>
      </c>
      <c r="B33" s="89" t="str">
        <f>+Data!C78</f>
        <v>METALDOM</v>
      </c>
      <c r="C33" s="8" t="str">
        <f>+Data!D78</f>
        <v>Fuel Oil #6</v>
      </c>
      <c r="D33" s="5">
        <f>+Data!E78</f>
        <v>34</v>
      </c>
      <c r="E33" s="154">
        <f>+Data!F78</f>
        <v>1561.0800000000004</v>
      </c>
      <c r="F33" s="127">
        <f>+Data!H78</f>
        <v>102.62625816811492</v>
      </c>
    </row>
    <row r="34" spans="1:9" x14ac:dyDescent="0.25">
      <c r="A34" s="11">
        <v>31</v>
      </c>
      <c r="B34" s="89" t="str">
        <f>+Data!C79</f>
        <v>BERSAL</v>
      </c>
      <c r="C34" s="8" t="str">
        <f>+Data!D79</f>
        <v>Fuel Oil #6</v>
      </c>
      <c r="D34" s="5">
        <f>+Data!E79</f>
        <v>15</v>
      </c>
      <c r="E34" s="154">
        <f>+Data!F79</f>
        <v>1576.0800000000004</v>
      </c>
      <c r="F34" s="127">
        <f>+Data!H79</f>
        <v>107.67355342627484</v>
      </c>
    </row>
    <row r="35" spans="1:9" x14ac:dyDescent="0.25">
      <c r="A35" s="11">
        <v>32</v>
      </c>
      <c r="B35" s="89" t="str">
        <f>+Data!C80</f>
        <v>CESPM 1</v>
      </c>
      <c r="C35" s="8" t="str">
        <f>+Data!D80</f>
        <v>Fuel Oil #2</v>
      </c>
      <c r="D35" s="5">
        <f>+Data!E80</f>
        <v>94</v>
      </c>
      <c r="E35" s="154">
        <f>+Data!F80</f>
        <v>1670.0800000000004</v>
      </c>
      <c r="F35" s="127">
        <f>+Data!H80</f>
        <v>122.97278700844066</v>
      </c>
      <c r="I35" t="s">
        <v>0</v>
      </c>
    </row>
    <row r="36" spans="1:9" x14ac:dyDescent="0.25">
      <c r="A36" s="11">
        <v>33</v>
      </c>
      <c r="B36" s="89" t="str">
        <f>+Data!C81</f>
        <v>CESPM 3</v>
      </c>
      <c r="C36" s="8" t="str">
        <f>+Data!D81</f>
        <v>Fuel Oil #2</v>
      </c>
      <c r="D36" s="5">
        <f>+Data!E81</f>
        <v>94</v>
      </c>
      <c r="E36" s="154">
        <f>+Data!F81</f>
        <v>1764.0800000000004</v>
      </c>
      <c r="F36" s="127">
        <f>+Data!H81</f>
        <v>124.60662735605841</v>
      </c>
    </row>
    <row r="37" spans="1:9" x14ac:dyDescent="0.25">
      <c r="A37" s="11">
        <v>34</v>
      </c>
      <c r="B37" s="89" t="str">
        <f>+Data!C82</f>
        <v>CESPM 2</v>
      </c>
      <c r="C37" s="8" t="str">
        <f>+Data!D82</f>
        <v>Fuel Oil #2</v>
      </c>
      <c r="D37" s="5">
        <f>+Data!E82</f>
        <v>94</v>
      </c>
      <c r="E37" s="154">
        <f>+Data!F82</f>
        <v>1858.0800000000004</v>
      </c>
      <c r="F37" s="127">
        <f>+Data!H82</f>
        <v>134.72266305089306</v>
      </c>
    </row>
    <row r="38" spans="1:9" x14ac:dyDescent="0.25">
      <c r="A38" s="11">
        <v>35</v>
      </c>
      <c r="B38" s="163" t="str">
        <f>+Data!C83</f>
        <v>SAN FELIPE VAP</v>
      </c>
      <c r="C38" s="8" t="str">
        <f>+Data!D83</f>
        <v>Fuel Oil #6</v>
      </c>
      <c r="D38" s="5">
        <f>+Data!E83</f>
        <v>0</v>
      </c>
      <c r="E38" s="154">
        <f>+Data!F83</f>
        <v>1764.0800000000004</v>
      </c>
      <c r="F38" s="127">
        <f>+Data!H83</f>
        <v>139.0737920732428</v>
      </c>
    </row>
    <row r="39" spans="1:9" x14ac:dyDescent="0.25">
      <c r="A39" s="11">
        <v>36</v>
      </c>
      <c r="B39" s="163" t="str">
        <f>+Data!C84</f>
        <v>SAN FELIPE</v>
      </c>
      <c r="C39" s="8" t="str">
        <f>+Data!D84</f>
        <v>Fuel Oil #2, 6</v>
      </c>
      <c r="D39" s="5">
        <f>+Data!E84</f>
        <v>0</v>
      </c>
      <c r="E39" s="154">
        <f>+Data!F84</f>
        <v>1764.0800000000004</v>
      </c>
      <c r="F39" s="127">
        <f>+Data!H84</f>
        <v>140.61872085102218</v>
      </c>
    </row>
    <row r="40" spans="1:9" x14ac:dyDescent="0.25">
      <c r="A40" s="11">
        <v>37</v>
      </c>
      <c r="B40" s="4" t="str">
        <f>+Data!C85</f>
        <v>SAN FELIPE CC</v>
      </c>
      <c r="C40" s="148" t="str">
        <f>+Data!D85</f>
        <v>Fuel Oil #2</v>
      </c>
      <c r="D40" s="6">
        <f>+Data!E85</f>
        <v>0</v>
      </c>
      <c r="E40" s="202">
        <f>+Data!F85</f>
        <v>1764.0800000000004</v>
      </c>
      <c r="F40" s="127">
        <f>+Data!H85</f>
        <v>162.58700482317917</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40" t="s">
        <v>95</v>
      </c>
      <c r="B43" s="241"/>
      <c r="C43" s="241"/>
      <c r="D43" s="241"/>
      <c r="E43" s="241"/>
      <c r="F43" s="242"/>
    </row>
    <row r="44" spans="1:9" ht="15.75" x14ac:dyDescent="0.25">
      <c r="A44" s="243" t="str">
        <f>+Data!C17</f>
        <v>19 de febrero 2019</v>
      </c>
      <c r="B44" s="244"/>
      <c r="C44" s="244"/>
      <c r="D44" s="244"/>
      <c r="E44" s="244"/>
      <c r="F44" s="245"/>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IxjzcpM2QMoccv1AGVaUQ7DvFdV+nGgNRzSHudZ16W5woqitdRjL8WqVZgzOLymQgCYnbGXIV8XcjLvZ/KjVEw==" saltValue="UtC8QbdEizhRXzkLBBlJsg=="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topLeftCell="A55" zoomScale="90" zoomScaleNormal="90" workbookViewId="0">
      <selection activeCell="G31" sqref="G31:H34"/>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46" t="s">
        <v>81</v>
      </c>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5">
        <v>1</v>
      </c>
      <c r="E8" s="185">
        <v>2</v>
      </c>
      <c r="F8" s="185">
        <v>3</v>
      </c>
      <c r="G8" s="185">
        <v>4</v>
      </c>
      <c r="H8" s="185">
        <v>5</v>
      </c>
      <c r="I8" s="185">
        <v>6</v>
      </c>
      <c r="J8" s="185">
        <v>7</v>
      </c>
      <c r="K8" s="185">
        <v>8</v>
      </c>
      <c r="L8" s="185">
        <v>9</v>
      </c>
      <c r="M8" s="185">
        <v>10</v>
      </c>
      <c r="N8" s="185">
        <v>11</v>
      </c>
      <c r="O8" s="185">
        <v>12</v>
      </c>
      <c r="P8" s="185">
        <v>13</v>
      </c>
      <c r="Q8" s="185">
        <v>14</v>
      </c>
      <c r="R8" s="185">
        <v>15</v>
      </c>
      <c r="S8" s="185">
        <v>16</v>
      </c>
      <c r="T8" s="185">
        <v>17</v>
      </c>
      <c r="U8" s="185">
        <v>18</v>
      </c>
      <c r="V8" s="185">
        <v>19</v>
      </c>
      <c r="W8" s="185">
        <v>20</v>
      </c>
      <c r="X8" s="185">
        <v>21</v>
      </c>
      <c r="Y8" s="185">
        <v>22</v>
      </c>
      <c r="Z8" s="185">
        <v>23</v>
      </c>
      <c r="AA8" s="185">
        <v>24</v>
      </c>
      <c r="AB8" s="186" t="s">
        <v>78</v>
      </c>
      <c r="AC8" s="65" t="s">
        <v>79</v>
      </c>
      <c r="AD8" s="65" t="s">
        <v>80</v>
      </c>
      <c r="AO8" s="26"/>
      <c r="AP8" s="26"/>
      <c r="AQ8" s="26"/>
      <c r="AR8" s="26"/>
      <c r="AS8" s="26"/>
    </row>
    <row r="9" spans="3:49" s="101" customFormat="1" x14ac:dyDescent="0.2">
      <c r="C9" s="111" t="s">
        <v>89</v>
      </c>
      <c r="D9" s="92">
        <v>2079.5299999999997</v>
      </c>
      <c r="E9" s="92">
        <v>2028.8800000000003</v>
      </c>
      <c r="F9" s="92">
        <v>1933.9100000000005</v>
      </c>
      <c r="G9" s="92">
        <v>1840.9299999999998</v>
      </c>
      <c r="H9" s="92">
        <v>1727.92</v>
      </c>
      <c r="I9" s="92">
        <v>1714.19</v>
      </c>
      <c r="J9" s="92">
        <v>1817.2499999999998</v>
      </c>
      <c r="K9" s="92">
        <v>1910.8100000000004</v>
      </c>
      <c r="L9" s="92">
        <v>2055.04</v>
      </c>
      <c r="M9" s="92">
        <v>2170.8300000000004</v>
      </c>
      <c r="N9" s="92">
        <v>2168.3399999999997</v>
      </c>
      <c r="O9" s="92">
        <v>2174.3400000000006</v>
      </c>
      <c r="P9" s="92">
        <v>2115.67</v>
      </c>
      <c r="Q9" s="92">
        <v>2101.2000000000007</v>
      </c>
      <c r="R9" s="92">
        <v>2150.8800000000006</v>
      </c>
      <c r="S9" s="92">
        <v>2162.8500000000004</v>
      </c>
      <c r="T9" s="92">
        <v>2168.14</v>
      </c>
      <c r="U9" s="92">
        <v>2189.1200000000003</v>
      </c>
      <c r="V9" s="92">
        <v>2255.08</v>
      </c>
      <c r="W9" s="92">
        <v>2293.1400000000003</v>
      </c>
      <c r="X9" s="92">
        <v>2317.1100000000006</v>
      </c>
      <c r="Y9" s="92">
        <v>2300.7600000000002</v>
      </c>
      <c r="Z9" s="92">
        <v>2201.6899999999996</v>
      </c>
      <c r="AA9" s="92">
        <v>2203.2700000000004</v>
      </c>
      <c r="AB9" s="22"/>
      <c r="AC9" s="99">
        <f>SUM(D9:AA9)</f>
        <v>50080.880000000019</v>
      </c>
      <c r="AD9" s="100">
        <f>MAX(D9:AA9)</f>
        <v>2317.1100000000006</v>
      </c>
    </row>
    <row r="10" spans="3:49" x14ac:dyDescent="0.2">
      <c r="C10" s="112" t="s">
        <v>90</v>
      </c>
      <c r="D10" s="92">
        <f t="shared" ref="D10:AA10" si="0">+D9+D11</f>
        <v>2108.8459999999995</v>
      </c>
      <c r="E10" s="92">
        <f t="shared" si="0"/>
        <v>2080.9810000000002</v>
      </c>
      <c r="F10" s="92">
        <f t="shared" si="0"/>
        <v>2024.2480000000005</v>
      </c>
      <c r="G10" s="92">
        <f t="shared" si="0"/>
        <v>1980.9209999999998</v>
      </c>
      <c r="H10" s="92">
        <f t="shared" si="0"/>
        <v>1899.8440000000001</v>
      </c>
      <c r="I10" s="92">
        <f t="shared" si="0"/>
        <v>1928.7050000000002</v>
      </c>
      <c r="J10" s="92">
        <f t="shared" si="0"/>
        <v>2049.8349999999996</v>
      </c>
      <c r="K10" s="92">
        <f t="shared" si="0"/>
        <v>2114.8740000000003</v>
      </c>
      <c r="L10" s="92">
        <f t="shared" si="0"/>
        <v>2308.4070000000002</v>
      </c>
      <c r="M10" s="92">
        <f t="shared" si="0"/>
        <v>2391.4730000000004</v>
      </c>
      <c r="N10" s="92">
        <f t="shared" si="0"/>
        <v>2459.1029999999996</v>
      </c>
      <c r="O10" s="92">
        <f t="shared" si="0"/>
        <v>2482.3600000000006</v>
      </c>
      <c r="P10" s="92">
        <f t="shared" si="0"/>
        <v>2482.2919999999999</v>
      </c>
      <c r="Q10" s="92">
        <f t="shared" si="0"/>
        <v>2458.9190000000008</v>
      </c>
      <c r="R10" s="92">
        <f t="shared" si="0"/>
        <v>2518.5470000000005</v>
      </c>
      <c r="S10" s="92">
        <f t="shared" si="0"/>
        <v>2542.9080000000004</v>
      </c>
      <c r="T10" s="92">
        <f t="shared" si="0"/>
        <v>2546.2649999999999</v>
      </c>
      <c r="U10" s="92">
        <f t="shared" si="0"/>
        <v>2448.3240000000005</v>
      </c>
      <c r="V10" s="92">
        <f t="shared" si="0"/>
        <v>2473.0769999999998</v>
      </c>
      <c r="W10" s="92">
        <f t="shared" si="0"/>
        <v>2641.7570000000005</v>
      </c>
      <c r="X10" s="92">
        <f t="shared" si="0"/>
        <v>2653.9100000000008</v>
      </c>
      <c r="Y10" s="92">
        <f t="shared" si="0"/>
        <v>2583.0540000000001</v>
      </c>
      <c r="Z10" s="92">
        <f t="shared" si="0"/>
        <v>2505.8959999999997</v>
      </c>
      <c r="AA10" s="92">
        <f t="shared" si="0"/>
        <v>2280.5200000000004</v>
      </c>
      <c r="AB10" s="68"/>
      <c r="AC10" s="69">
        <f>SUM(D10:AA10)</f>
        <v>55965.066000000006</v>
      </c>
      <c r="AD10" s="25"/>
      <c r="AE10" s="28"/>
      <c r="AF10" s="28"/>
      <c r="AG10" s="28"/>
      <c r="AH10" s="28"/>
      <c r="AI10" s="28"/>
      <c r="AJ10" s="28"/>
      <c r="AK10" s="28" t="s">
        <v>0</v>
      </c>
      <c r="AL10" s="28"/>
    </row>
    <row r="11" spans="3:49" s="101" customFormat="1" x14ac:dyDescent="0.2">
      <c r="C11" s="110" t="s">
        <v>129</v>
      </c>
      <c r="D11" s="92">
        <v>29.316000000000003</v>
      </c>
      <c r="E11" s="92">
        <v>52.101000000000006</v>
      </c>
      <c r="F11" s="92">
        <v>90.337999999999994</v>
      </c>
      <c r="G11" s="92">
        <v>139.99099999999999</v>
      </c>
      <c r="H11" s="92">
        <v>171.92400000000001</v>
      </c>
      <c r="I11" s="92">
        <v>214.51500000000001</v>
      </c>
      <c r="J11" s="92">
        <v>232.58500000000001</v>
      </c>
      <c r="K11" s="92">
        <v>204.06400000000002</v>
      </c>
      <c r="L11" s="92">
        <v>253.36699999999999</v>
      </c>
      <c r="M11" s="92">
        <v>220.643</v>
      </c>
      <c r="N11" s="92">
        <v>290.76300000000003</v>
      </c>
      <c r="O11" s="92">
        <v>308.02000000000004</v>
      </c>
      <c r="P11" s="92">
        <v>366.62200000000001</v>
      </c>
      <c r="Q11" s="92">
        <v>357.71899999999999</v>
      </c>
      <c r="R11" s="92">
        <v>367.66700000000003</v>
      </c>
      <c r="S11" s="92">
        <v>380.05799999999999</v>
      </c>
      <c r="T11" s="92">
        <v>378.125</v>
      </c>
      <c r="U11" s="92">
        <v>259.20400000000001</v>
      </c>
      <c r="V11" s="92">
        <v>217.99700000000001</v>
      </c>
      <c r="W11" s="92">
        <v>348.61700000000002</v>
      </c>
      <c r="X11" s="92">
        <v>336.8</v>
      </c>
      <c r="Y11" s="92">
        <v>282.29399999999998</v>
      </c>
      <c r="Z11" s="92">
        <v>304.20600000000002</v>
      </c>
      <c r="AA11" s="92">
        <v>77.25</v>
      </c>
      <c r="AB11" s="21"/>
      <c r="AC11" s="102">
        <f>+AC10-AC9</f>
        <v>5884.185999999987</v>
      </c>
      <c r="AD11" s="27">
        <f>+(AC10-AC9)/AC10</f>
        <v>0.10514033879634818</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62" t="s">
        <v>160</v>
      </c>
      <c r="D17" s="262"/>
      <c r="E17" s="262"/>
      <c r="F17" s="262"/>
      <c r="G17" s="262"/>
      <c r="H17" s="262"/>
      <c r="I17" s="262"/>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1917.4100000000003</v>
      </c>
      <c r="Q40" s="32">
        <f>AVERAGE(L9:V9)</f>
        <v>2155.5899999999997</v>
      </c>
      <c r="R40" s="32">
        <f>AVERAGE(W9:Z9)</f>
        <v>2278.1750000000002</v>
      </c>
      <c r="T40" s="19" t="s">
        <v>0</v>
      </c>
    </row>
    <row r="41" spans="2:35" x14ac:dyDescent="0.2">
      <c r="K41" s="19" t="s">
        <v>0</v>
      </c>
      <c r="N41" s="29"/>
      <c r="P41" s="32">
        <f>AVERAGE(AA10:AA10,D10:K10)</f>
        <v>2052.0860000000002</v>
      </c>
      <c r="Q41" s="34">
        <f>AVERAGE(L10:V10)</f>
        <v>2464.6977272727277</v>
      </c>
      <c r="R41" s="32">
        <f>AVERAGE(W10:Z10)</f>
        <v>2596.1542500000005</v>
      </c>
      <c r="Y41" s="32"/>
      <c r="Z41" s="32"/>
      <c r="AA41" s="32"/>
      <c r="AB41" s="32"/>
      <c r="AC41" s="32"/>
    </row>
    <row r="42" spans="2:35" x14ac:dyDescent="0.2">
      <c r="N42" s="29"/>
      <c r="P42" s="35">
        <f>+(P41-P40)/P41</f>
        <v>6.5628828421420898E-2</v>
      </c>
      <c r="Q42" s="35">
        <f>+(Q41-Q40)/Q41</f>
        <v>0.12541405132659664</v>
      </c>
      <c r="R42" s="35">
        <f>+(R41-R40)/R41</f>
        <v>0.12248087724371549</v>
      </c>
      <c r="S42" s="19" t="s">
        <v>0</v>
      </c>
      <c r="T42" s="19" t="s">
        <v>0</v>
      </c>
      <c r="AG42" s="19" t="s">
        <v>0</v>
      </c>
    </row>
    <row r="43" spans="2:35" x14ac:dyDescent="0.2">
      <c r="N43" s="29"/>
      <c r="P43" s="36">
        <f>AVERAGE(AA11:AA11,D11:K11)</f>
        <v>134.67600000000002</v>
      </c>
      <c r="Q43" s="36">
        <f>AVERAGE(L11:V11)</f>
        <v>309.10772727272729</v>
      </c>
      <c r="R43" s="37">
        <f>AVERAGE(W11:Z11)</f>
        <v>317.97924999999998</v>
      </c>
      <c r="S43" s="19" t="s">
        <v>0</v>
      </c>
      <c r="T43" s="19" t="s">
        <v>0</v>
      </c>
      <c r="V43" s="30"/>
      <c r="AH43" s="19" t="s">
        <v>0</v>
      </c>
    </row>
    <row r="44" spans="2:35" x14ac:dyDescent="0.2">
      <c r="S44" s="19" t="s">
        <v>0</v>
      </c>
      <c r="T44" s="19" t="s">
        <v>0</v>
      </c>
      <c r="V44" s="33"/>
      <c r="W44" s="176" t="s">
        <v>0</v>
      </c>
    </row>
    <row r="45" spans="2:35" x14ac:dyDescent="0.2">
      <c r="P45" s="19" t="s">
        <v>0</v>
      </c>
      <c r="S45" s="19" t="s">
        <v>0</v>
      </c>
      <c r="T45" s="19" t="s">
        <v>0</v>
      </c>
    </row>
    <row r="46" spans="2:35" x14ac:dyDescent="0.2">
      <c r="R46" s="19" t="s">
        <v>0</v>
      </c>
      <c r="S46" s="19" t="s">
        <v>0</v>
      </c>
    </row>
    <row r="47" spans="2:35" ht="16.5" thickBot="1" x14ac:dyDescent="0.3">
      <c r="B47" s="279" t="s">
        <v>97</v>
      </c>
      <c r="C47" s="279"/>
      <c r="D47" s="279"/>
      <c r="E47" s="279"/>
      <c r="F47" s="279"/>
      <c r="G47" s="279"/>
      <c r="H47" s="279"/>
      <c r="M47" s="248" t="s">
        <v>156</v>
      </c>
      <c r="N47" s="248"/>
      <c r="O47" s="248"/>
      <c r="P47" s="248"/>
      <c r="Q47" s="248"/>
      <c r="R47" s="248"/>
      <c r="S47" s="248"/>
    </row>
    <row r="48" spans="2:35" ht="66" customHeight="1" thickBot="1" x14ac:dyDescent="0.25">
      <c r="B48" s="62" t="s">
        <v>60</v>
      </c>
      <c r="C48" s="63" t="s">
        <v>36</v>
      </c>
      <c r="D48" s="64" t="s">
        <v>34</v>
      </c>
      <c r="E48" s="189" t="s">
        <v>83</v>
      </c>
      <c r="F48" s="64" t="s">
        <v>58</v>
      </c>
      <c r="G48" s="190" t="s">
        <v>94</v>
      </c>
      <c r="H48" s="128" t="s">
        <v>84</v>
      </c>
      <c r="I48" s="24" t="s">
        <v>82</v>
      </c>
      <c r="K48" s="19" t="s">
        <v>0</v>
      </c>
      <c r="N48" s="40" t="s">
        <v>35</v>
      </c>
      <c r="O48" s="41" t="s">
        <v>36</v>
      </c>
      <c r="P48" s="42" t="s">
        <v>1</v>
      </c>
      <c r="Q48" s="42" t="s">
        <v>157</v>
      </c>
      <c r="R48" s="1"/>
      <c r="S48" s="265" t="s">
        <v>92</v>
      </c>
      <c r="T48" s="266"/>
      <c r="V48" s="19" t="s">
        <v>0</v>
      </c>
      <c r="W48" s="19" t="s">
        <v>0</v>
      </c>
      <c r="Y48" s="19" t="s">
        <v>0</v>
      </c>
    </row>
    <row r="49" spans="2:29" ht="20.25" customHeight="1" thickBot="1" x14ac:dyDescent="0.25">
      <c r="B49" s="11">
        <v>1</v>
      </c>
      <c r="C49" s="165" t="s">
        <v>39</v>
      </c>
      <c r="D49" s="8" t="s">
        <v>38</v>
      </c>
      <c r="E49" s="178">
        <v>120</v>
      </c>
      <c r="F49" s="14"/>
      <c r="G49" s="134">
        <v>2131.4924366789551</v>
      </c>
      <c r="H49" s="127">
        <f t="shared" ref="H49:H82" si="1">+G49/$I$49</f>
        <v>42.216883182289941</v>
      </c>
      <c r="I49" s="132">
        <v>50.489100000000001</v>
      </c>
      <c r="L49" s="19" t="s">
        <v>0</v>
      </c>
      <c r="N49" s="11">
        <v>1</v>
      </c>
      <c r="O49" s="94" t="s">
        <v>2</v>
      </c>
      <c r="P49" s="95">
        <v>296</v>
      </c>
      <c r="Q49" s="98">
        <f>+VLOOKUP(O49,'GENERADORAS EN LINEA'!$B$3:$C$45,2,0)</f>
        <v>240.9</v>
      </c>
      <c r="R49" s="1"/>
      <c r="S49" s="263" t="s">
        <v>158</v>
      </c>
      <c r="T49" s="264"/>
      <c r="X49" s="19" t="s">
        <v>0</v>
      </c>
      <c r="Y49" s="19" t="s">
        <v>0</v>
      </c>
    </row>
    <row r="50" spans="2:29" ht="16.5" thickBot="1" x14ac:dyDescent="0.25">
      <c r="B50" s="11">
        <f>+B49+1</f>
        <v>2</v>
      </c>
      <c r="C50" s="166" t="s">
        <v>37</v>
      </c>
      <c r="D50" s="8" t="s">
        <v>38</v>
      </c>
      <c r="E50" s="178">
        <v>0</v>
      </c>
      <c r="F50" s="16">
        <f>+E49+E50</f>
        <v>120</v>
      </c>
      <c r="G50" s="134">
        <v>2243.6453590850447</v>
      </c>
      <c r="H50" s="15">
        <f t="shared" si="1"/>
        <v>44.43821258618285</v>
      </c>
      <c r="N50" s="11">
        <f>+N49+1</f>
        <v>2</v>
      </c>
      <c r="O50" s="94" t="s">
        <v>10</v>
      </c>
      <c r="P50" s="96"/>
      <c r="Q50" s="98">
        <f>+VLOOKUP(O50,'GENERADORAS EN LINEA'!$B$3:$C$45,2,0)</f>
        <v>106</v>
      </c>
      <c r="R50" s="1"/>
      <c r="S50" s="9" t="s">
        <v>63</v>
      </c>
      <c r="T50" s="180">
        <f>+Q88</f>
        <v>2312.66</v>
      </c>
    </row>
    <row r="51" spans="2:29" ht="15.75" thickBot="1" x14ac:dyDescent="0.25">
      <c r="B51" s="11">
        <f t="shared" ref="B51:B86" si="2">+B50+1</f>
        <v>3</v>
      </c>
      <c r="C51" s="166" t="s">
        <v>119</v>
      </c>
      <c r="D51" s="8" t="s">
        <v>3</v>
      </c>
      <c r="E51" s="178">
        <v>0</v>
      </c>
      <c r="F51" s="16">
        <f t="shared" ref="F51:F86" si="3">+E51+F50</f>
        <v>120</v>
      </c>
      <c r="G51" s="134">
        <v>2347.5777920213313</v>
      </c>
      <c r="H51" s="15">
        <f t="shared" si="1"/>
        <v>46.496724877673223</v>
      </c>
      <c r="N51" s="11">
        <f t="shared" ref="N51:N64" si="4">+N50+1</f>
        <v>3</v>
      </c>
      <c r="O51" s="94" t="s">
        <v>11</v>
      </c>
      <c r="P51" s="96"/>
      <c r="Q51" s="98">
        <f>+VLOOKUP(O51,'GENERADORAS EN LINEA'!$B$3:$C$45,2,0)</f>
        <v>106</v>
      </c>
      <c r="R51" s="1"/>
      <c r="S51" s="9" t="s">
        <v>68</v>
      </c>
      <c r="T51" s="143" t="s">
        <v>164</v>
      </c>
      <c r="AB51" s="19" t="s">
        <v>0</v>
      </c>
    </row>
    <row r="52" spans="2:29" ht="15" customHeight="1" thickBot="1" x14ac:dyDescent="0.25">
      <c r="B52" s="11">
        <f t="shared" si="2"/>
        <v>4</v>
      </c>
      <c r="C52" s="166" t="s">
        <v>132</v>
      </c>
      <c r="D52" s="8" t="s">
        <v>3</v>
      </c>
      <c r="E52" s="178">
        <v>0</v>
      </c>
      <c r="F52" s="16">
        <f t="shared" si="3"/>
        <v>120</v>
      </c>
      <c r="G52" s="134">
        <v>2363.2796581439065</v>
      </c>
      <c r="H52" s="15">
        <f t="shared" si="1"/>
        <v>46.807720045394085</v>
      </c>
      <c r="N52" s="11">
        <f t="shared" si="4"/>
        <v>4</v>
      </c>
      <c r="O52" s="94" t="s">
        <v>123</v>
      </c>
      <c r="P52" s="96"/>
      <c r="Q52" s="98">
        <f>+'GENERADORAS EN LINEA'!C38</f>
        <v>0</v>
      </c>
      <c r="R52" s="1"/>
      <c r="S52" s="144"/>
      <c r="T52" s="145"/>
    </row>
    <row r="53" spans="2:29" ht="12.75" customHeight="1" thickBot="1" x14ac:dyDescent="0.25">
      <c r="B53" s="11">
        <f t="shared" si="2"/>
        <v>5</v>
      </c>
      <c r="C53" s="166" t="s">
        <v>131</v>
      </c>
      <c r="D53" s="8" t="s">
        <v>3</v>
      </c>
      <c r="E53" s="178">
        <v>0</v>
      </c>
      <c r="F53" s="16">
        <f t="shared" si="3"/>
        <v>120</v>
      </c>
      <c r="G53" s="134">
        <v>2427.9861600445743</v>
      </c>
      <c r="H53" s="15">
        <f t="shared" si="1"/>
        <v>48.08931353588347</v>
      </c>
      <c r="N53" s="11">
        <f t="shared" si="4"/>
        <v>5</v>
      </c>
      <c r="O53" s="94" t="s">
        <v>122</v>
      </c>
      <c r="P53" s="97">
        <v>318</v>
      </c>
      <c r="Q53" s="98">
        <f>+'GENERADORAS EN LINEA'!C39</f>
        <v>0</v>
      </c>
      <c r="R53" s="1"/>
      <c r="S53" s="254" t="s">
        <v>86</v>
      </c>
      <c r="T53" s="255"/>
      <c r="V53" s="67"/>
      <c r="W53" s="72" t="s">
        <v>57</v>
      </c>
      <c r="X53" s="72" t="s">
        <v>56</v>
      </c>
      <c r="Y53" s="72" t="s">
        <v>55</v>
      </c>
      <c r="Z53" s="72" t="s">
        <v>69</v>
      </c>
      <c r="AA53" s="78"/>
    </row>
    <row r="54" spans="2:29" ht="16.5" thickBot="1" x14ac:dyDescent="0.25">
      <c r="B54" s="11">
        <f t="shared" si="2"/>
        <v>6</v>
      </c>
      <c r="C54" s="166" t="s">
        <v>53</v>
      </c>
      <c r="D54" s="8" t="s">
        <v>38</v>
      </c>
      <c r="E54" s="178">
        <v>52</v>
      </c>
      <c r="F54" s="16">
        <f t="shared" si="3"/>
        <v>172</v>
      </c>
      <c r="G54" s="134">
        <v>2808.8521382892231</v>
      </c>
      <c r="H54" s="15">
        <f t="shared" si="1"/>
        <v>55.632842302382556</v>
      </c>
      <c r="J54" s="19" t="s">
        <v>0</v>
      </c>
      <c r="L54" s="19" t="s">
        <v>0</v>
      </c>
      <c r="N54" s="11">
        <f t="shared" si="4"/>
        <v>6</v>
      </c>
      <c r="O54" s="94" t="s">
        <v>18</v>
      </c>
      <c r="P54" s="96">
        <v>116.99</v>
      </c>
      <c r="Q54" s="98">
        <f>+VLOOKUP(O54,'GENERADORAS EN LINEA'!$B$3:$C$45,2,0)</f>
        <v>121.1</v>
      </c>
      <c r="R54" s="1"/>
      <c r="S54" s="9" t="s">
        <v>57</v>
      </c>
      <c r="T54" s="51" t="str">
        <f>+W59</f>
        <v>74 (8,7%)</v>
      </c>
      <c r="V54" s="67" t="s">
        <v>146</v>
      </c>
      <c r="W54" s="162">
        <v>846</v>
      </c>
      <c r="X54" s="162">
        <v>670</v>
      </c>
      <c r="Y54" s="162">
        <v>710</v>
      </c>
      <c r="Z54" s="158">
        <f>SUM(W54:Y54)</f>
        <v>2226</v>
      </c>
      <c r="AA54" s="29"/>
    </row>
    <row r="55" spans="2:29" ht="15.75" thickBot="1" x14ac:dyDescent="0.25">
      <c r="B55" s="11">
        <f t="shared" si="2"/>
        <v>7</v>
      </c>
      <c r="C55" s="166" t="s">
        <v>42</v>
      </c>
      <c r="D55" s="8" t="s">
        <v>3</v>
      </c>
      <c r="E55" s="178">
        <v>125</v>
      </c>
      <c r="F55" s="16">
        <f t="shared" si="3"/>
        <v>297</v>
      </c>
      <c r="G55" s="134">
        <v>3375.6648830711943</v>
      </c>
      <c r="H55" s="15">
        <f t="shared" si="1"/>
        <v>66.85928018267694</v>
      </c>
      <c r="K55" s="19" t="s">
        <v>0</v>
      </c>
      <c r="N55" s="11">
        <f t="shared" si="4"/>
        <v>7</v>
      </c>
      <c r="O55" s="94" t="s">
        <v>19</v>
      </c>
      <c r="P55" s="97">
        <v>110</v>
      </c>
      <c r="Q55" s="98">
        <f>+VLOOKUP(O55,'GENERADORAS EN LINEA'!$B$3:$C$45,2,0)</f>
        <v>0</v>
      </c>
      <c r="R55" s="1"/>
      <c r="S55" s="9" t="s">
        <v>56</v>
      </c>
      <c r="T55" s="51" t="str">
        <f>+X59</f>
        <v>76 (11,4%)</v>
      </c>
      <c r="V55" s="67" t="s">
        <v>148</v>
      </c>
      <c r="W55" s="157">
        <v>73.599999999999994</v>
      </c>
      <c r="X55" s="157">
        <v>76.099999999999994</v>
      </c>
      <c r="Y55" s="157">
        <v>187.1</v>
      </c>
      <c r="Z55" s="158">
        <f>SUM(W55:Y55)</f>
        <v>336.79999999999995</v>
      </c>
      <c r="AC55" s="19" t="s">
        <v>0</v>
      </c>
    </row>
    <row r="56" spans="2:29" ht="15.75" thickBot="1" x14ac:dyDescent="0.25">
      <c r="B56" s="11">
        <f t="shared" si="2"/>
        <v>8</v>
      </c>
      <c r="C56" s="166" t="s">
        <v>41</v>
      </c>
      <c r="D56" s="8" t="s">
        <v>3</v>
      </c>
      <c r="E56" s="178">
        <v>105</v>
      </c>
      <c r="F56" s="16">
        <f t="shared" si="3"/>
        <v>402</v>
      </c>
      <c r="G56" s="134">
        <v>3602.2304583588852</v>
      </c>
      <c r="H56" s="15">
        <f t="shared" si="1"/>
        <v>71.346695788969996</v>
      </c>
      <c r="J56" s="19" t="s">
        <v>0</v>
      </c>
      <c r="K56" s="19" t="s">
        <v>0</v>
      </c>
      <c r="N56" s="11">
        <f t="shared" si="4"/>
        <v>8</v>
      </c>
      <c r="O56" s="94" t="s">
        <v>14</v>
      </c>
      <c r="P56" s="97">
        <v>48.4</v>
      </c>
      <c r="Q56" s="98">
        <f>+VLOOKUP(O56,'GENERADORAS EN LINEA'!$B$3:$C$45,2,0)</f>
        <v>52.24</v>
      </c>
      <c r="R56" s="1"/>
      <c r="S56" s="9" t="s">
        <v>55</v>
      </c>
      <c r="T56" s="51" t="str">
        <f>+Y59</f>
        <v>187 (26,4%)</v>
      </c>
      <c r="V56" s="67"/>
      <c r="W56" s="72"/>
      <c r="X56" s="72"/>
      <c r="Y56" s="72"/>
      <c r="Z56" s="158"/>
      <c r="AA56" s="29"/>
    </row>
    <row r="57" spans="2:29" ht="15.75" thickBot="1" x14ac:dyDescent="0.25">
      <c r="B57" s="11">
        <f t="shared" si="2"/>
        <v>9</v>
      </c>
      <c r="C57" s="166" t="s">
        <v>40</v>
      </c>
      <c r="D57" s="8" t="s">
        <v>3</v>
      </c>
      <c r="E57" s="178">
        <v>105</v>
      </c>
      <c r="F57" s="16">
        <f t="shared" si="3"/>
        <v>507</v>
      </c>
      <c r="G57" s="134">
        <v>3679.6442063222275</v>
      </c>
      <c r="H57" s="15">
        <f t="shared" si="1"/>
        <v>72.879972238012314</v>
      </c>
      <c r="K57" s="19" t="s">
        <v>0</v>
      </c>
      <c r="N57" s="11">
        <f t="shared" si="4"/>
        <v>9</v>
      </c>
      <c r="O57" s="94" t="s">
        <v>15</v>
      </c>
      <c r="P57" s="97">
        <v>99.81</v>
      </c>
      <c r="Q57" s="98">
        <f>+VLOOKUP(O57,'GENERADORAS EN LINEA'!$B$3:$C$45,2,0)</f>
        <v>0</v>
      </c>
      <c r="R57" s="1"/>
      <c r="S57" s="9" t="s">
        <v>85</v>
      </c>
      <c r="T57" s="51">
        <f>+Z55</f>
        <v>336.79999999999995</v>
      </c>
      <c r="V57" s="67" t="s">
        <v>91</v>
      </c>
      <c r="W57" s="77">
        <f>+W55/W54</f>
        <v>8.6997635933806133E-2</v>
      </c>
      <c r="X57" s="77">
        <f>+X55/X54</f>
        <v>0.11358208955223879</v>
      </c>
      <c r="Y57" s="77">
        <f>+Y55/Y54</f>
        <v>0.26352112676056338</v>
      </c>
      <c r="Z57" s="67"/>
      <c r="AA57" s="137"/>
    </row>
    <row r="58" spans="2:29" ht="15.75" thickBot="1" x14ac:dyDescent="0.25">
      <c r="B58" s="11">
        <f t="shared" si="2"/>
        <v>10</v>
      </c>
      <c r="C58" s="166" t="s">
        <v>43</v>
      </c>
      <c r="D58" s="8" t="s">
        <v>25</v>
      </c>
      <c r="E58" s="178">
        <v>0</v>
      </c>
      <c r="F58" s="16">
        <f t="shared" si="3"/>
        <v>507</v>
      </c>
      <c r="G58" s="134">
        <v>3681.4304368485473</v>
      </c>
      <c r="H58" s="15">
        <f t="shared" si="1"/>
        <v>72.915350775683208</v>
      </c>
      <c r="I58" s="149" t="s">
        <v>0</v>
      </c>
      <c r="J58" s="19" t="s">
        <v>0</v>
      </c>
      <c r="N58" s="11">
        <f t="shared" si="4"/>
        <v>10</v>
      </c>
      <c r="O58" s="94" t="s">
        <v>127</v>
      </c>
      <c r="P58" s="97">
        <v>24.2</v>
      </c>
      <c r="Q58" s="98">
        <f>+VLOOKUP(O58,'GENERADORAS EN LINEA'!$B$3:$C$45,2,0)</f>
        <v>25</v>
      </c>
      <c r="R58" s="1"/>
      <c r="S58" s="146"/>
      <c r="T58" s="147"/>
      <c r="V58" s="67"/>
      <c r="W58" s="77"/>
      <c r="X58" s="77"/>
      <c r="Y58" s="77"/>
      <c r="Z58" s="67"/>
      <c r="AA58" s="137"/>
    </row>
    <row r="59" spans="2:29" ht="17.25" customHeight="1" thickBot="1" x14ac:dyDescent="0.25">
      <c r="B59" s="11">
        <f>+B58+1</f>
        <v>11</v>
      </c>
      <c r="C59" s="166" t="s">
        <v>44</v>
      </c>
      <c r="D59" s="8" t="s">
        <v>3</v>
      </c>
      <c r="E59" s="178">
        <v>110</v>
      </c>
      <c r="F59" s="16">
        <f>+E59+F58</f>
        <v>617</v>
      </c>
      <c r="G59" s="134">
        <v>3857.7806980973196</v>
      </c>
      <c r="H59" s="15">
        <f t="shared" si="1"/>
        <v>76.408189056594779</v>
      </c>
      <c r="J59" s="19" t="s">
        <v>0</v>
      </c>
      <c r="N59" s="11">
        <f>+N58+1</f>
        <v>11</v>
      </c>
      <c r="O59" s="94" t="s">
        <v>16</v>
      </c>
      <c r="P59" s="97">
        <v>220.9</v>
      </c>
      <c r="Q59" s="98">
        <f>+VLOOKUP(O59,'GENERADORAS EN LINEA'!$B$3:$C$45,2,0)</f>
        <v>209.01</v>
      </c>
      <c r="R59" s="1"/>
      <c r="S59" s="252" t="s">
        <v>159</v>
      </c>
      <c r="T59" s="253"/>
      <c r="V59" s="67"/>
      <c r="W59" s="141" t="s">
        <v>161</v>
      </c>
      <c r="X59" s="142" t="s">
        <v>162</v>
      </c>
      <c r="Y59" s="142" t="s">
        <v>163</v>
      </c>
      <c r="Z59" s="67"/>
      <c r="AA59" s="138"/>
      <c r="AB59" s="19" t="s">
        <v>0</v>
      </c>
    </row>
    <row r="60" spans="2:29" ht="15.75" thickBot="1" x14ac:dyDescent="0.25">
      <c r="B60" s="11">
        <f t="shared" si="2"/>
        <v>12</v>
      </c>
      <c r="C60" s="166" t="s">
        <v>5</v>
      </c>
      <c r="D60" s="8" t="s">
        <v>25</v>
      </c>
      <c r="E60" s="178">
        <v>5.4</v>
      </c>
      <c r="F60" s="16">
        <f t="shared" si="3"/>
        <v>622.4</v>
      </c>
      <c r="G60" s="134">
        <v>3985.2467893797589</v>
      </c>
      <c r="H60" s="15">
        <f t="shared" si="1"/>
        <v>78.932814991349787</v>
      </c>
      <c r="J60" s="19" t="s">
        <v>0</v>
      </c>
      <c r="K60" s="19" t="s">
        <v>0</v>
      </c>
      <c r="N60" s="11">
        <f t="shared" si="4"/>
        <v>12</v>
      </c>
      <c r="O60" s="94" t="s">
        <v>17</v>
      </c>
      <c r="P60" s="97">
        <v>66.84</v>
      </c>
      <c r="Q60" s="98">
        <f>+VLOOKUP(O60,'GENERADORAS EN LINEA'!$B$3:$C$45,2,0)</f>
        <v>64</v>
      </c>
      <c r="R60" s="1"/>
      <c r="S60" s="229"/>
      <c r="T60" s="230"/>
      <c r="V60" s="67" t="s">
        <v>147</v>
      </c>
      <c r="W60" s="158"/>
      <c r="X60" s="158"/>
      <c r="Y60" s="158"/>
      <c r="Z60" s="158">
        <f>+Z54+Z55</f>
        <v>2562.8000000000002</v>
      </c>
      <c r="AA60" s="19" t="s">
        <v>0</v>
      </c>
    </row>
    <row r="61" spans="2:29" ht="15.75" thickBot="1" x14ac:dyDescent="0.25">
      <c r="B61" s="11">
        <f t="shared" si="2"/>
        <v>13</v>
      </c>
      <c r="C61" s="166" t="s">
        <v>6</v>
      </c>
      <c r="D61" s="8" t="s">
        <v>25</v>
      </c>
      <c r="E61" s="178">
        <v>33</v>
      </c>
      <c r="F61" s="16">
        <f t="shared" si="3"/>
        <v>655.4</v>
      </c>
      <c r="G61" s="134">
        <v>4003.0976597104063</v>
      </c>
      <c r="H61" s="15">
        <f t="shared" si="1"/>
        <v>79.286373884866364</v>
      </c>
      <c r="J61" s="19" t="s">
        <v>0</v>
      </c>
      <c r="K61" s="19" t="s">
        <v>0</v>
      </c>
      <c r="N61" s="11">
        <f t="shared" si="4"/>
        <v>13</v>
      </c>
      <c r="O61" s="94" t="s">
        <v>5</v>
      </c>
      <c r="P61" s="97">
        <v>16.170000000000002</v>
      </c>
      <c r="Q61" s="98">
        <f>+VLOOKUP(O61,'GENERADORAS EN LINEA'!$B$3:$C$45,2,0)</f>
        <v>5.17</v>
      </c>
      <c r="R61" s="1"/>
      <c r="S61" s="9" t="s">
        <v>65</v>
      </c>
      <c r="T61" s="80">
        <f>+T64-(T63+T62)</f>
        <v>1979.21</v>
      </c>
    </row>
    <row r="62" spans="2:29" ht="15.75" thickBot="1" x14ac:dyDescent="0.25">
      <c r="B62" s="11">
        <f t="shared" si="2"/>
        <v>14</v>
      </c>
      <c r="C62" s="166" t="s">
        <v>45</v>
      </c>
      <c r="D62" s="8" t="s">
        <v>25</v>
      </c>
      <c r="E62" s="178">
        <v>0</v>
      </c>
      <c r="F62" s="16">
        <f t="shared" si="3"/>
        <v>655.4</v>
      </c>
      <c r="G62" s="134">
        <v>4005.9372844995996</v>
      </c>
      <c r="H62" s="15">
        <f t="shared" si="1"/>
        <v>79.342616218146091</v>
      </c>
      <c r="J62" s="19" t="s">
        <v>0</v>
      </c>
      <c r="K62" s="19" t="s">
        <v>0</v>
      </c>
      <c r="N62" s="11">
        <f t="shared" si="4"/>
        <v>14</v>
      </c>
      <c r="O62" s="94" t="s">
        <v>6</v>
      </c>
      <c r="P62" s="97">
        <v>49</v>
      </c>
      <c r="Q62" s="98">
        <f>+VLOOKUP(O62,'GENERADORAS EN LINEA'!$B$3:$C$45,2,0)</f>
        <v>27.42</v>
      </c>
      <c r="R62" s="1"/>
      <c r="S62" s="9" t="s">
        <v>67</v>
      </c>
      <c r="T62" s="39">
        <f>SUM(Q81+Q82+Q83+Q84+Q85+Q86)</f>
        <v>127.38999999999999</v>
      </c>
      <c r="X62" s="19" t="s">
        <v>0</v>
      </c>
    </row>
    <row r="63" spans="2:29" ht="16.5" thickBot="1" x14ac:dyDescent="0.25">
      <c r="B63" s="11">
        <f t="shared" si="2"/>
        <v>15</v>
      </c>
      <c r="C63" s="166" t="s">
        <v>47</v>
      </c>
      <c r="D63" s="8" t="s">
        <v>25</v>
      </c>
      <c r="E63" s="178">
        <v>34.200000000000003</v>
      </c>
      <c r="F63" s="16">
        <f t="shared" si="3"/>
        <v>689.6</v>
      </c>
      <c r="G63" s="134">
        <v>4138.4396828740091</v>
      </c>
      <c r="H63" s="15">
        <f t="shared" si="1"/>
        <v>81.966992536488249</v>
      </c>
      <c r="J63" s="19" t="s">
        <v>0</v>
      </c>
      <c r="K63" s="19" t="s">
        <v>0</v>
      </c>
      <c r="N63" s="11">
        <f t="shared" si="4"/>
        <v>15</v>
      </c>
      <c r="O63" s="94" t="s">
        <v>7</v>
      </c>
      <c r="P63" s="97">
        <v>96.27</v>
      </c>
      <c r="Q63" s="98">
        <f>+VLOOKUP(O63,'GENERADORAS EN LINEA'!$B$3:$C$45,2,0)</f>
        <v>87.39</v>
      </c>
      <c r="R63" s="1"/>
      <c r="S63" s="9" t="s">
        <v>66</v>
      </c>
      <c r="T63" s="39">
        <f>+Q87</f>
        <v>184.5</v>
      </c>
      <c r="W63" s="136"/>
      <c r="X63" s="203" t="s">
        <v>0</v>
      </c>
      <c r="Y63" s="136"/>
    </row>
    <row r="64" spans="2:29" ht="15.75" thickBot="1" x14ac:dyDescent="0.25">
      <c r="B64" s="11">
        <f t="shared" si="2"/>
        <v>16</v>
      </c>
      <c r="C64" s="166" t="s">
        <v>48</v>
      </c>
      <c r="D64" s="8" t="s">
        <v>3</v>
      </c>
      <c r="E64" s="178">
        <v>0</v>
      </c>
      <c r="F64" s="16">
        <f t="shared" si="3"/>
        <v>689.6</v>
      </c>
      <c r="G64" s="134">
        <v>4197.8322825950881</v>
      </c>
      <c r="H64" s="15">
        <f t="shared" si="1"/>
        <v>83.143337524239655</v>
      </c>
      <c r="J64" s="19" t="s">
        <v>0</v>
      </c>
      <c r="K64" s="19" t="s">
        <v>0</v>
      </c>
      <c r="N64" s="11">
        <f t="shared" si="4"/>
        <v>16</v>
      </c>
      <c r="O64" s="94" t="s">
        <v>8</v>
      </c>
      <c r="P64" s="97">
        <v>98.4</v>
      </c>
      <c r="Q64" s="98">
        <f>+VLOOKUP(O64,'GENERADORAS EN LINEA'!$B$3:$C$45,2,0)</f>
        <v>64.209999999999994</v>
      </c>
      <c r="R64" s="1"/>
      <c r="S64" s="10" t="s">
        <v>64</v>
      </c>
      <c r="T64" s="140">
        <v>2291.1</v>
      </c>
      <c r="V64" s="138"/>
      <c r="W64" s="119" t="s">
        <v>0</v>
      </c>
      <c r="X64" s="91" t="s">
        <v>0</v>
      </c>
      <c r="Y64" s="91" t="s">
        <v>0</v>
      </c>
      <c r="Z64" s="19" t="s">
        <v>0</v>
      </c>
    </row>
    <row r="65" spans="2:27" ht="15.75" thickBot="1" x14ac:dyDescent="0.25">
      <c r="B65" s="11">
        <f t="shared" si="2"/>
        <v>17</v>
      </c>
      <c r="C65" s="166" t="s">
        <v>136</v>
      </c>
      <c r="D65" s="8" t="s">
        <v>25</v>
      </c>
      <c r="E65" s="178">
        <v>51</v>
      </c>
      <c r="F65" s="16">
        <f t="shared" si="3"/>
        <v>740.6</v>
      </c>
      <c r="G65" s="134">
        <v>4220.9092294639777</v>
      </c>
      <c r="H65" s="15">
        <f t="shared" si="1"/>
        <v>83.600405423427588</v>
      </c>
      <c r="J65" s="19" t="s">
        <v>0</v>
      </c>
      <c r="L65" s="19" t="s">
        <v>0</v>
      </c>
      <c r="N65" s="11">
        <f t="shared" ref="N65:N79" si="5">+N64+1</f>
        <v>17</v>
      </c>
      <c r="O65" s="94" t="s">
        <v>9</v>
      </c>
      <c r="P65" s="97">
        <v>99.6</v>
      </c>
      <c r="Q65" s="98">
        <f>+VLOOKUP(O65,'GENERADORAS EN LINEA'!$B$3:$C$45,2,0)</f>
        <v>87.36</v>
      </c>
      <c r="R65" s="1"/>
      <c r="S65" s="13"/>
      <c r="T65" s="13"/>
      <c r="X65" s="192"/>
      <c r="Y65" s="19" t="s">
        <v>0</v>
      </c>
      <c r="Z65" s="19" t="s">
        <v>0</v>
      </c>
      <c r="AA65" s="19" t="s">
        <v>0</v>
      </c>
    </row>
    <row r="66" spans="2:27" ht="15.75" customHeight="1" thickBot="1" x14ac:dyDescent="0.25">
      <c r="B66" s="11">
        <f t="shared" si="2"/>
        <v>18</v>
      </c>
      <c r="C66" s="166" t="s">
        <v>154</v>
      </c>
      <c r="D66" s="8" t="s">
        <v>25</v>
      </c>
      <c r="E66" s="178">
        <v>17</v>
      </c>
      <c r="F66" s="16">
        <f t="shared" si="3"/>
        <v>757.6</v>
      </c>
      <c r="G66" s="134">
        <v>4220.9092294639777</v>
      </c>
      <c r="H66" s="15">
        <f t="shared" si="1"/>
        <v>83.600405423427588</v>
      </c>
      <c r="L66" s="19" t="s">
        <v>0</v>
      </c>
      <c r="N66" s="11">
        <f t="shared" si="5"/>
        <v>18</v>
      </c>
      <c r="O66" s="94" t="s">
        <v>12</v>
      </c>
      <c r="P66" s="97">
        <v>87.6</v>
      </c>
      <c r="Q66" s="98">
        <f>+VLOOKUP(O66,'GENERADORAS EN LINEA'!$B$3:$C$45,2,0)</f>
        <v>70.81</v>
      </c>
      <c r="R66" s="1"/>
      <c r="S66" s="249" t="s">
        <v>70</v>
      </c>
      <c r="T66" s="250"/>
      <c r="V66" s="182"/>
      <c r="W66" s="19" t="s">
        <v>0</v>
      </c>
      <c r="Y66" s="119" t="s">
        <v>0</v>
      </c>
    </row>
    <row r="67" spans="2:27" ht="15" customHeight="1" thickBot="1" x14ac:dyDescent="0.25">
      <c r="B67" s="11">
        <f t="shared" si="2"/>
        <v>19</v>
      </c>
      <c r="C67" s="166" t="s">
        <v>46</v>
      </c>
      <c r="D67" s="8" t="s">
        <v>25</v>
      </c>
      <c r="E67" s="178">
        <v>212</v>
      </c>
      <c r="F67" s="16">
        <f t="shared" si="3"/>
        <v>969.6</v>
      </c>
      <c r="G67" s="134">
        <v>4277.4519718593365</v>
      </c>
      <c r="H67" s="15">
        <f t="shared" si="1"/>
        <v>84.720305409669336</v>
      </c>
      <c r="J67" s="19" t="s">
        <v>0</v>
      </c>
      <c r="K67" s="19" t="s">
        <v>0</v>
      </c>
      <c r="N67" s="11">
        <f t="shared" si="5"/>
        <v>19</v>
      </c>
      <c r="O67" s="94" t="s">
        <v>13</v>
      </c>
      <c r="P67" s="97">
        <v>102.5</v>
      </c>
      <c r="Q67" s="98">
        <f>+VLOOKUP(O67,'GENERADORAS EN LINEA'!$B$3:$C$45,2,0)</f>
        <v>98.34</v>
      </c>
      <c r="R67" s="1" t="s">
        <v>0</v>
      </c>
      <c r="S67" s="273"/>
      <c r="T67" s="274"/>
      <c r="Y67" s="19" t="s">
        <v>0</v>
      </c>
      <c r="Z67" s="19" t="s">
        <v>0</v>
      </c>
    </row>
    <row r="68" spans="2:27" ht="15" customHeight="1" thickBot="1" x14ac:dyDescent="0.25">
      <c r="B68" s="11">
        <f t="shared" si="2"/>
        <v>20</v>
      </c>
      <c r="C68" s="166" t="s">
        <v>114</v>
      </c>
      <c r="D68" s="8" t="s">
        <v>25</v>
      </c>
      <c r="E68" s="178">
        <v>150</v>
      </c>
      <c r="F68" s="16">
        <f t="shared" si="3"/>
        <v>1119.5999999999999</v>
      </c>
      <c r="G68" s="134">
        <v>4349.4207162142166</v>
      </c>
      <c r="H68" s="15">
        <f t="shared" si="1"/>
        <v>86.145736727614803</v>
      </c>
      <c r="J68" s="19" t="s">
        <v>0</v>
      </c>
      <c r="K68" s="19" t="s">
        <v>0</v>
      </c>
      <c r="N68" s="11">
        <f t="shared" si="5"/>
        <v>20</v>
      </c>
      <c r="O68" s="94" t="s">
        <v>20</v>
      </c>
      <c r="P68" s="97">
        <v>30.8</v>
      </c>
      <c r="Q68" s="98">
        <f>+VLOOKUP(O68,'GENERADORAS EN LINEA'!$B$3:$C$45,2,0)</f>
        <v>28.56</v>
      </c>
      <c r="R68" s="1"/>
      <c r="S68" s="275"/>
      <c r="T68" s="276"/>
      <c r="V68" s="19" t="s">
        <v>0</v>
      </c>
      <c r="W68" s="19" t="s">
        <v>0</v>
      </c>
      <c r="X68" s="19" t="s">
        <v>0</v>
      </c>
      <c r="Y68" s="19" t="s">
        <v>0</v>
      </c>
    </row>
    <row r="69" spans="2:27" ht="13.5" customHeight="1" thickBot="1" x14ac:dyDescent="0.25">
      <c r="B69" s="11">
        <f t="shared" si="2"/>
        <v>21</v>
      </c>
      <c r="C69" s="166" t="s">
        <v>33</v>
      </c>
      <c r="D69" s="8" t="s">
        <v>25</v>
      </c>
      <c r="E69" s="178">
        <v>93.2</v>
      </c>
      <c r="F69" s="16">
        <f t="shared" si="3"/>
        <v>1212.8</v>
      </c>
      <c r="G69" s="134">
        <v>4385.7789255396838</v>
      </c>
      <c r="H69" s="15">
        <f t="shared" si="1"/>
        <v>86.865856700548903</v>
      </c>
      <c r="N69" s="11">
        <f t="shared" si="5"/>
        <v>21</v>
      </c>
      <c r="O69" s="94" t="s">
        <v>21</v>
      </c>
      <c r="P69" s="97">
        <v>27.5</v>
      </c>
      <c r="Q69" s="98">
        <f>+VLOOKUP(O69,'GENERADORAS EN LINEA'!$B$3:$C$45,2,0)</f>
        <v>25.64</v>
      </c>
      <c r="R69" s="1"/>
      <c r="S69" s="277"/>
      <c r="T69" s="278"/>
      <c r="X69" s="19" t="s">
        <v>0</v>
      </c>
      <c r="Y69" s="19" t="s">
        <v>0</v>
      </c>
    </row>
    <row r="70" spans="2:27" ht="12" customHeight="1" thickBot="1" x14ac:dyDescent="0.25">
      <c r="B70" s="11">
        <f t="shared" si="2"/>
        <v>22</v>
      </c>
      <c r="C70" s="166" t="s">
        <v>50</v>
      </c>
      <c r="D70" s="8" t="s">
        <v>25</v>
      </c>
      <c r="E70" s="178">
        <v>68</v>
      </c>
      <c r="F70" s="16">
        <f t="shared" si="3"/>
        <v>1280.8</v>
      </c>
      <c r="G70" s="134">
        <v>4407.6860928401311</v>
      </c>
      <c r="H70" s="15">
        <f t="shared" si="1"/>
        <v>87.299755647063051</v>
      </c>
      <c r="J70" s="19" t="s">
        <v>0</v>
      </c>
      <c r="K70" s="19" t="s">
        <v>0</v>
      </c>
      <c r="N70" s="11">
        <f t="shared" si="5"/>
        <v>22</v>
      </c>
      <c r="O70" s="94" t="s">
        <v>22</v>
      </c>
      <c r="P70" s="97">
        <v>50.4</v>
      </c>
      <c r="Q70" s="98">
        <f>+VLOOKUP(O70,'GENERADORAS EN LINEA'!$B$3:$C$45,2,0)</f>
        <v>57.99</v>
      </c>
      <c r="R70" s="1"/>
      <c r="S70" s="210"/>
      <c r="T70" s="211"/>
      <c r="W70" s="29" t="s">
        <v>0</v>
      </c>
      <c r="X70" s="29" t="s">
        <v>0</v>
      </c>
      <c r="Y70" s="19" t="s">
        <v>0</v>
      </c>
    </row>
    <row r="71" spans="2:27" ht="12.75" customHeight="1" thickBot="1" x14ac:dyDescent="0.25">
      <c r="B71" s="11">
        <f t="shared" si="2"/>
        <v>23</v>
      </c>
      <c r="C71" s="166" t="s">
        <v>49</v>
      </c>
      <c r="D71" s="8" t="s">
        <v>25</v>
      </c>
      <c r="E71" s="178">
        <v>31.4</v>
      </c>
      <c r="F71" s="16">
        <f t="shared" si="3"/>
        <v>1312.2</v>
      </c>
      <c r="G71" s="134">
        <v>4479.2006518584321</v>
      </c>
      <c r="H71" s="15">
        <f t="shared" si="1"/>
        <v>88.7161912543189</v>
      </c>
      <c r="N71" s="11">
        <f t="shared" si="5"/>
        <v>23</v>
      </c>
      <c r="O71" s="94" t="s">
        <v>24</v>
      </c>
      <c r="P71" s="97">
        <v>40.700000000000003</v>
      </c>
      <c r="Q71" s="98">
        <f>+VLOOKUP(O71,'GENERADORAS EN LINEA'!$B$3:$C$45,2,0)</f>
        <v>32.5</v>
      </c>
      <c r="R71" s="1"/>
      <c r="S71" s="212"/>
      <c r="T71" s="213"/>
      <c r="U71" s="19" t="s">
        <v>0</v>
      </c>
      <c r="W71" s="151"/>
      <c r="X71" s="75" t="s">
        <v>0</v>
      </c>
    </row>
    <row r="72" spans="2:27" ht="12.75" customHeight="1" thickBot="1" x14ac:dyDescent="0.25">
      <c r="B72" s="11">
        <f t="shared" si="2"/>
        <v>24</v>
      </c>
      <c r="C72" s="166" t="s">
        <v>51</v>
      </c>
      <c r="D72" s="8" t="s">
        <v>25</v>
      </c>
      <c r="E72" s="178">
        <v>27.88</v>
      </c>
      <c r="F72" s="16">
        <f t="shared" si="3"/>
        <v>1340.0800000000002</v>
      </c>
      <c r="G72" s="134">
        <v>4520.0390691765069</v>
      </c>
      <c r="H72" s="15">
        <f t="shared" si="1"/>
        <v>89.525047370155278</v>
      </c>
      <c r="J72" s="19" t="s">
        <v>0</v>
      </c>
      <c r="L72" s="19" t="s">
        <v>0</v>
      </c>
      <c r="N72" s="11">
        <f t="shared" si="5"/>
        <v>24</v>
      </c>
      <c r="O72" s="94" t="s">
        <v>61</v>
      </c>
      <c r="P72" s="97">
        <v>57.3</v>
      </c>
      <c r="Q72" s="98">
        <f>+VLOOKUP(O72,'GENERADORAS EN LINEA'!$B$3:$C$45,2,0)</f>
        <v>64.2</v>
      </c>
      <c r="R72" s="1"/>
      <c r="S72" s="214"/>
      <c r="T72" s="215"/>
      <c r="V72" s="19" t="s">
        <v>0</v>
      </c>
      <c r="W72" s="73" t="s">
        <v>0</v>
      </c>
      <c r="X72" s="75"/>
      <c r="Z72" s="19" t="s">
        <v>0</v>
      </c>
    </row>
    <row r="73" spans="2:27" ht="14.25" customHeight="1" thickBot="1" x14ac:dyDescent="0.25">
      <c r="B73" s="11">
        <f t="shared" si="2"/>
        <v>25</v>
      </c>
      <c r="C73" s="166" t="s">
        <v>98</v>
      </c>
      <c r="D73" s="8" t="s">
        <v>25</v>
      </c>
      <c r="E73" s="178">
        <v>58.9</v>
      </c>
      <c r="F73" s="16">
        <f t="shared" si="3"/>
        <v>1398.9800000000002</v>
      </c>
      <c r="G73" s="134">
        <v>4617.4247576911057</v>
      </c>
      <c r="H73" s="15">
        <f t="shared" si="1"/>
        <v>91.453893170825097</v>
      </c>
      <c r="I73" s="19" t="s">
        <v>0</v>
      </c>
      <c r="J73" s="19" t="s">
        <v>0</v>
      </c>
      <c r="N73" s="11">
        <f t="shared" si="5"/>
        <v>25</v>
      </c>
      <c r="O73" s="94" t="s">
        <v>26</v>
      </c>
      <c r="P73" s="97">
        <v>96.6</v>
      </c>
      <c r="Q73" s="98">
        <f>+VLOOKUP(O73,'GENERADORAS EN LINEA'!$B$3:$C$45,2,0)</f>
        <v>90</v>
      </c>
      <c r="R73" s="1"/>
      <c r="S73" s="256"/>
      <c r="T73" s="257"/>
      <c r="V73" s="19" t="s">
        <v>0</v>
      </c>
      <c r="W73" s="73" t="s">
        <v>0</v>
      </c>
      <c r="X73" s="75"/>
    </row>
    <row r="74" spans="2:27" ht="13.5" customHeight="1" thickBot="1" x14ac:dyDescent="0.25">
      <c r="B74" s="11">
        <f>+B73+1</f>
        <v>26</v>
      </c>
      <c r="C74" s="166" t="s">
        <v>52</v>
      </c>
      <c r="D74" s="8" t="s">
        <v>25</v>
      </c>
      <c r="E74" s="178">
        <v>94.7</v>
      </c>
      <c r="F74" s="16">
        <f>+E74+F73</f>
        <v>1493.6800000000003</v>
      </c>
      <c r="G74" s="134">
        <v>4765.2018358632822</v>
      </c>
      <c r="H74" s="15">
        <f t="shared" si="1"/>
        <v>94.380803695516107</v>
      </c>
      <c r="J74" s="19" t="s">
        <v>0</v>
      </c>
      <c r="L74" s="19" t="s">
        <v>0</v>
      </c>
      <c r="N74" s="11">
        <f>+N73+1</f>
        <v>26</v>
      </c>
      <c r="O74" s="94" t="s">
        <v>27</v>
      </c>
      <c r="P74" s="97">
        <v>147</v>
      </c>
      <c r="Q74" s="98">
        <f>+'GENERADORAS EN LINEA'!C44</f>
        <v>155.34</v>
      </c>
      <c r="R74" s="1"/>
      <c r="S74" s="258"/>
      <c r="T74" s="259"/>
      <c r="V74" s="19" t="s">
        <v>0</v>
      </c>
      <c r="W74" s="73"/>
      <c r="X74" s="76"/>
    </row>
    <row r="75" spans="2:27" ht="13.5" customHeight="1" thickBot="1" x14ac:dyDescent="0.25">
      <c r="B75" s="11">
        <f t="shared" ref="B75:B76" si="6">+B74+1</f>
        <v>27</v>
      </c>
      <c r="C75" s="166" t="s">
        <v>54</v>
      </c>
      <c r="D75" s="8" t="s">
        <v>25</v>
      </c>
      <c r="E75" s="178">
        <v>68</v>
      </c>
      <c r="F75" s="16">
        <f>+E75+F74</f>
        <v>1561.6800000000003</v>
      </c>
      <c r="G75" s="134">
        <v>4765.9740420005528</v>
      </c>
      <c r="H75" s="15">
        <f t="shared" si="1"/>
        <v>94.396098207346782</v>
      </c>
      <c r="N75" s="11">
        <f t="shared" ref="N75:N76" si="7">+N74+1</f>
        <v>27</v>
      </c>
      <c r="O75" s="94" t="s">
        <v>139</v>
      </c>
      <c r="P75" s="97">
        <v>68</v>
      </c>
      <c r="Q75" s="98">
        <f>+'GENERADORAS EN LINEA'!C45</f>
        <v>48.87</v>
      </c>
      <c r="R75" s="1"/>
      <c r="S75" s="258"/>
      <c r="T75" s="259"/>
      <c r="W75" s="73"/>
      <c r="X75" s="76"/>
    </row>
    <row r="76" spans="2:27" ht="15" customHeight="1" thickBot="1" x14ac:dyDescent="0.25">
      <c r="B76" s="11">
        <f t="shared" si="6"/>
        <v>28</v>
      </c>
      <c r="C76" s="166" t="s">
        <v>126</v>
      </c>
      <c r="D76" s="8" t="s">
        <v>25</v>
      </c>
      <c r="E76" s="178">
        <v>25</v>
      </c>
      <c r="F76" s="16">
        <f>+E76+F74</f>
        <v>1518.6800000000003</v>
      </c>
      <c r="G76" s="134">
        <v>4786.3418969610893</v>
      </c>
      <c r="H76" s="15">
        <f t="shared" si="1"/>
        <v>94.799509140806421</v>
      </c>
      <c r="I76" s="19" t="s">
        <v>128</v>
      </c>
      <c r="J76" s="19" t="s">
        <v>0</v>
      </c>
      <c r="K76" s="19" t="s">
        <v>0</v>
      </c>
      <c r="L76" s="19" t="s">
        <v>0</v>
      </c>
      <c r="N76" s="11">
        <f t="shared" si="7"/>
        <v>28</v>
      </c>
      <c r="O76" s="94" t="s">
        <v>29</v>
      </c>
      <c r="P76" s="97">
        <v>176.4</v>
      </c>
      <c r="Q76" s="98">
        <f>+VLOOKUP(O76,'GENERADORAS EN LINEA'!$B$3:$C$45,2,0)</f>
        <v>0</v>
      </c>
      <c r="R76" s="1"/>
      <c r="S76" s="260"/>
      <c r="T76" s="261"/>
      <c r="V76" s="251"/>
      <c r="W76" s="251"/>
      <c r="X76" s="29"/>
    </row>
    <row r="77" spans="2:27" ht="12.75" customHeight="1" thickBot="1" x14ac:dyDescent="0.25">
      <c r="B77" s="11">
        <f t="shared" si="2"/>
        <v>29</v>
      </c>
      <c r="C77" s="166" t="s">
        <v>30</v>
      </c>
      <c r="D77" s="8" t="s">
        <v>25</v>
      </c>
      <c r="E77" s="178">
        <v>8.4</v>
      </c>
      <c r="F77" s="16">
        <f t="shared" si="3"/>
        <v>1527.0800000000004</v>
      </c>
      <c r="G77" s="134">
        <v>5076.2935970261387</v>
      </c>
      <c r="H77" s="15">
        <f t="shared" si="1"/>
        <v>100.54236651130915</v>
      </c>
      <c r="I77" s="19" t="s">
        <v>0</v>
      </c>
      <c r="J77" s="19" t="s">
        <v>0</v>
      </c>
      <c r="N77" s="11">
        <f t="shared" si="5"/>
        <v>29</v>
      </c>
      <c r="O77" s="94" t="s">
        <v>62</v>
      </c>
      <c r="P77" s="97">
        <v>108.6</v>
      </c>
      <c r="Q77" s="98">
        <f>+VLOOKUP(O77,'GENERADORAS EN LINEA'!$B$3:$C$45,2,0)</f>
        <v>109.9</v>
      </c>
      <c r="R77" s="1"/>
      <c r="S77" s="258"/>
      <c r="T77" s="259"/>
      <c r="V77" s="29"/>
      <c r="W77" s="29"/>
    </row>
    <row r="78" spans="2:27" ht="12.75" customHeight="1" thickBot="1" x14ac:dyDescent="0.25">
      <c r="B78" s="11">
        <f t="shared" si="2"/>
        <v>30</v>
      </c>
      <c r="C78" s="166" t="s">
        <v>23</v>
      </c>
      <c r="D78" s="8" t="s">
        <v>25</v>
      </c>
      <c r="E78" s="178">
        <v>34</v>
      </c>
      <c r="F78" s="16">
        <f t="shared" si="3"/>
        <v>1561.0800000000004</v>
      </c>
      <c r="G78" s="134">
        <v>5181.5074112757711</v>
      </c>
      <c r="H78" s="15">
        <f t="shared" si="1"/>
        <v>102.62625816811492</v>
      </c>
      <c r="J78" s="19" t="s">
        <v>0</v>
      </c>
      <c r="N78" s="11">
        <f t="shared" si="5"/>
        <v>30</v>
      </c>
      <c r="O78" s="94" t="s">
        <v>30</v>
      </c>
      <c r="P78" s="97">
        <v>14.2</v>
      </c>
      <c r="Q78" s="98">
        <f>+VLOOKUP(O78,'GENERADORAS EN LINEA'!$B$3:$C$45,2,0)</f>
        <v>7.82</v>
      </c>
      <c r="R78" s="1"/>
      <c r="S78" s="258"/>
      <c r="T78" s="259"/>
      <c r="V78" s="29"/>
      <c r="W78" s="29"/>
    </row>
    <row r="79" spans="2:27" ht="12.75" customHeight="1" x14ac:dyDescent="0.2">
      <c r="B79" s="11">
        <f t="shared" si="2"/>
        <v>31</v>
      </c>
      <c r="C79" s="166" t="s">
        <v>32</v>
      </c>
      <c r="D79" s="8" t="s">
        <v>25</v>
      </c>
      <c r="E79" s="178">
        <v>15</v>
      </c>
      <c r="F79" s="16">
        <f t="shared" si="3"/>
        <v>1576.0800000000004</v>
      </c>
      <c r="G79" s="134">
        <v>5436.3408062945327</v>
      </c>
      <c r="H79" s="15">
        <f t="shared" si="1"/>
        <v>107.67355342627484</v>
      </c>
      <c r="K79" s="19" t="s">
        <v>0</v>
      </c>
      <c r="N79" s="11">
        <f t="shared" si="5"/>
        <v>31</v>
      </c>
      <c r="O79" s="94" t="s">
        <v>31</v>
      </c>
      <c r="P79" s="97">
        <v>23.8</v>
      </c>
      <c r="Q79" s="98">
        <f>+VLOOKUP(O79,'GENERADORAS EN LINEA'!$B$3:$C$45,2,0)</f>
        <v>15</v>
      </c>
      <c r="R79" s="1"/>
      <c r="S79" s="258"/>
      <c r="T79" s="259"/>
      <c r="V79" s="251" t="s">
        <v>0</v>
      </c>
      <c r="W79" s="251"/>
    </row>
    <row r="80" spans="2:27" ht="15" customHeight="1" x14ac:dyDescent="0.2">
      <c r="B80" s="11">
        <f t="shared" si="2"/>
        <v>32</v>
      </c>
      <c r="C80" s="166" t="s">
        <v>7</v>
      </c>
      <c r="D80" s="8" t="s">
        <v>4</v>
      </c>
      <c r="E80" s="178">
        <v>94</v>
      </c>
      <c r="F80" s="16">
        <f t="shared" si="3"/>
        <v>1670.0800000000004</v>
      </c>
      <c r="G80" s="134">
        <v>6208.7853405478618</v>
      </c>
      <c r="H80" s="15">
        <f t="shared" si="1"/>
        <v>122.97278700844066</v>
      </c>
      <c r="J80" s="19" t="s">
        <v>0</v>
      </c>
      <c r="K80" s="19" t="s">
        <v>0</v>
      </c>
      <c r="N80" s="106"/>
      <c r="O80" s="109" t="s">
        <v>88</v>
      </c>
      <c r="P80" s="107">
        <f>SUM(P49:P79)</f>
        <v>2691.98</v>
      </c>
      <c r="Q80" s="52">
        <f>+SUM(Q49:Q79)</f>
        <v>2000.7699999999998</v>
      </c>
      <c r="R80" s="1"/>
      <c r="S80" s="267" t="s">
        <v>76</v>
      </c>
      <c r="T80" s="268"/>
      <c r="V80" s="251" t="s">
        <v>0</v>
      </c>
      <c r="W80" s="251"/>
    </row>
    <row r="81" spans="2:23" ht="15" customHeight="1" x14ac:dyDescent="0.2">
      <c r="B81" s="11">
        <f>+B80+1</f>
        <v>33</v>
      </c>
      <c r="C81" s="166" t="s">
        <v>9</v>
      </c>
      <c r="D81" s="8" t="s">
        <v>4</v>
      </c>
      <c r="E81" s="178">
        <v>94</v>
      </c>
      <c r="F81" s="16">
        <f>+E81+F80</f>
        <v>1764.0800000000004</v>
      </c>
      <c r="G81" s="134">
        <v>6291.2764692427691</v>
      </c>
      <c r="H81" s="15">
        <f t="shared" si="1"/>
        <v>124.60662735605841</v>
      </c>
      <c r="I81" s="19" t="s">
        <v>0</v>
      </c>
      <c r="J81" s="19" t="s">
        <v>0</v>
      </c>
      <c r="K81" s="19" t="s">
        <v>0</v>
      </c>
      <c r="L81" s="19" t="s">
        <v>0</v>
      </c>
      <c r="N81" s="11">
        <v>1</v>
      </c>
      <c r="O81" s="108" t="s">
        <v>142</v>
      </c>
      <c r="P81" s="57">
        <v>49.5</v>
      </c>
      <c r="Q81" s="159">
        <f>+'GENERADORAS EN LINEA'!C6</f>
        <v>30.73</v>
      </c>
      <c r="R81" s="1"/>
      <c r="S81" s="269"/>
      <c r="T81" s="270"/>
      <c r="U81" s="181"/>
      <c r="V81" s="251"/>
      <c r="W81" s="251"/>
    </row>
    <row r="82" spans="2:23" ht="15" customHeight="1" x14ac:dyDescent="0.2">
      <c r="B82" s="11">
        <f t="shared" ref="B82:B83" si="8">+B81+1</f>
        <v>34</v>
      </c>
      <c r="C82" s="166" t="s">
        <v>8</v>
      </c>
      <c r="D82" s="8" t="s">
        <v>4</v>
      </c>
      <c r="E82" s="178">
        <v>94</v>
      </c>
      <c r="F82" s="16">
        <f>+E82+F81</f>
        <v>1858.0800000000004</v>
      </c>
      <c r="G82" s="134">
        <v>6802.0260070428449</v>
      </c>
      <c r="H82" s="15">
        <f t="shared" si="1"/>
        <v>134.72266305089306</v>
      </c>
      <c r="L82" s="19" t="s">
        <v>0</v>
      </c>
      <c r="N82" s="11">
        <v>2</v>
      </c>
      <c r="O82" s="108" t="s">
        <v>143</v>
      </c>
      <c r="P82" s="57">
        <v>48</v>
      </c>
      <c r="Q82" s="159">
        <f>+'GENERADORAS EN LINEA'!C19</f>
        <v>27.87</v>
      </c>
      <c r="R82" s="1"/>
      <c r="S82" s="269"/>
      <c r="T82" s="270"/>
      <c r="U82" s="181"/>
      <c r="V82" s="177"/>
      <c r="W82" s="177"/>
    </row>
    <row r="83" spans="2:23" ht="15" customHeight="1" x14ac:dyDescent="0.2">
      <c r="B83" s="11">
        <f t="shared" si="8"/>
        <v>35</v>
      </c>
      <c r="C83" s="166" t="s">
        <v>120</v>
      </c>
      <c r="D83" s="8" t="s">
        <v>25</v>
      </c>
      <c r="E83" s="178">
        <v>0</v>
      </c>
      <c r="F83" s="16">
        <f>+E83+F81</f>
        <v>1764.0800000000004</v>
      </c>
      <c r="G83" s="164">
        <v>7021.7105953651635</v>
      </c>
      <c r="H83" s="15">
        <f t="shared" ref="H83:H86" si="9">+G83/$I$49</f>
        <v>139.0737920732428</v>
      </c>
      <c r="J83" s="19" t="s">
        <v>0</v>
      </c>
      <c r="K83" s="19" t="s">
        <v>0</v>
      </c>
      <c r="N83" s="11">
        <v>3</v>
      </c>
      <c r="O83" s="60" t="s">
        <v>72</v>
      </c>
      <c r="P83" s="57">
        <v>85.3</v>
      </c>
      <c r="Q83" s="160">
        <f>+'GENERADORAS EN LINEA'!E5</f>
        <v>37.69</v>
      </c>
      <c r="R83" s="1"/>
      <c r="S83" s="269"/>
      <c r="T83" s="270"/>
      <c r="U83" s="181"/>
    </row>
    <row r="84" spans="2:23" ht="15" customHeight="1" x14ac:dyDescent="0.2">
      <c r="B84" s="11">
        <f t="shared" si="2"/>
        <v>36</v>
      </c>
      <c r="C84" s="166" t="s">
        <v>28</v>
      </c>
      <c r="D84" s="8" t="s">
        <v>144</v>
      </c>
      <c r="E84" s="178">
        <v>0</v>
      </c>
      <c r="F84" s="16">
        <f t="shared" si="3"/>
        <v>1764.0800000000004</v>
      </c>
      <c r="G84" s="184">
        <v>7099.712658919344</v>
      </c>
      <c r="H84" s="15">
        <f t="shared" si="9"/>
        <v>140.61872085102218</v>
      </c>
      <c r="J84" s="19" t="s">
        <v>0</v>
      </c>
      <c r="N84" s="11">
        <v>4</v>
      </c>
      <c r="O84" s="60" t="s">
        <v>73</v>
      </c>
      <c r="P84" s="57">
        <v>30</v>
      </c>
      <c r="Q84" s="160">
        <f>+'GENERADORAS EN LINEA'!C46</f>
        <v>0</v>
      </c>
      <c r="R84" s="1"/>
      <c r="S84" s="269"/>
      <c r="T84" s="270"/>
      <c r="U84" s="181"/>
    </row>
    <row r="85" spans="2:23" ht="15" customHeight="1" x14ac:dyDescent="0.2">
      <c r="B85" s="11">
        <f t="shared" si="2"/>
        <v>37</v>
      </c>
      <c r="C85" s="90" t="s">
        <v>121</v>
      </c>
      <c r="D85" s="8" t="s">
        <v>4</v>
      </c>
      <c r="E85" s="179"/>
      <c r="F85" s="16">
        <f t="shared" si="3"/>
        <v>1764.0800000000004</v>
      </c>
      <c r="G85" s="134">
        <v>8208.8715452179749</v>
      </c>
      <c r="H85" s="15">
        <f t="shared" si="9"/>
        <v>162.58700482317917</v>
      </c>
      <c r="I85" s="19" t="s">
        <v>0</v>
      </c>
      <c r="J85" s="19" t="s">
        <v>0</v>
      </c>
      <c r="K85" s="19" t="s">
        <v>0</v>
      </c>
      <c r="L85" s="19" t="s">
        <v>0</v>
      </c>
      <c r="N85" s="11">
        <v>5</v>
      </c>
      <c r="O85" s="60" t="s">
        <v>134</v>
      </c>
      <c r="P85" s="57">
        <v>27.8</v>
      </c>
      <c r="Q85" s="160">
        <f>+'GENERADORAS EN LINEA'!C47</f>
        <v>31.1</v>
      </c>
      <c r="R85" s="1"/>
      <c r="S85" s="269"/>
      <c r="T85" s="270"/>
      <c r="U85" s="181"/>
    </row>
    <row r="86" spans="2:23" ht="15" customHeight="1" x14ac:dyDescent="0.2">
      <c r="B86" s="11">
        <f t="shared" si="2"/>
        <v>38</v>
      </c>
      <c r="C86" s="172" t="s">
        <v>111</v>
      </c>
      <c r="D86" s="8" t="s">
        <v>4</v>
      </c>
      <c r="E86" s="133"/>
      <c r="F86" s="16">
        <f t="shared" si="3"/>
        <v>1764.0800000000004</v>
      </c>
      <c r="G86" s="183">
        <v>12549.400793992592</v>
      </c>
      <c r="H86" s="15">
        <f t="shared" si="9"/>
        <v>248.55663487748032</v>
      </c>
      <c r="J86" s="19" t="s">
        <v>0</v>
      </c>
      <c r="K86" s="19" t="s">
        <v>145</v>
      </c>
      <c r="L86" s="19" t="s">
        <v>0</v>
      </c>
      <c r="N86" s="11">
        <v>6</v>
      </c>
      <c r="O86" s="60" t="s">
        <v>133</v>
      </c>
      <c r="P86" s="57">
        <v>57</v>
      </c>
      <c r="Q86" s="160">
        <f>+'GENERADORAS EN LINEA'!C48</f>
        <v>0</v>
      </c>
      <c r="R86" s="1"/>
      <c r="S86" s="269"/>
      <c r="T86" s="270"/>
      <c r="U86" s="181"/>
    </row>
    <row r="87" spans="2:23" ht="15" customHeight="1" thickBot="1" x14ac:dyDescent="0.25">
      <c r="B87" s="11"/>
      <c r="C87" s="174"/>
      <c r="D87" s="8"/>
      <c r="E87" s="6"/>
      <c r="F87" s="16"/>
      <c r="G87" s="79" t="s">
        <v>0</v>
      </c>
      <c r="H87" s="17"/>
      <c r="K87" s="19" t="s">
        <v>0</v>
      </c>
      <c r="N87" s="11">
        <v>7</v>
      </c>
      <c r="O87" s="60" t="s">
        <v>74</v>
      </c>
      <c r="P87" s="57">
        <v>480</v>
      </c>
      <c r="Q87" s="160">
        <f>+'GENERADORAS EN LINEA'!C53</f>
        <v>184.5</v>
      </c>
      <c r="R87" s="1"/>
      <c r="S87" s="271"/>
      <c r="T87" s="272"/>
      <c r="U87" s="181"/>
    </row>
    <row r="88" spans="2:23" ht="15.75" x14ac:dyDescent="0.2">
      <c r="B88" s="44"/>
      <c r="C88" s="173" t="s">
        <v>87</v>
      </c>
      <c r="D88" s="152">
        <v>143.22999999999999</v>
      </c>
      <c r="E88" s="46">
        <v>0</v>
      </c>
      <c r="F88" s="47"/>
      <c r="G88" s="47"/>
      <c r="H88" s="48"/>
      <c r="J88" s="19" t="s">
        <v>0</v>
      </c>
      <c r="K88" s="19" t="s">
        <v>0</v>
      </c>
      <c r="N88" s="50"/>
      <c r="O88" s="61" t="s">
        <v>69</v>
      </c>
      <c r="P88" s="49">
        <f>SUM(P80:P87)</f>
        <v>3469.5800000000004</v>
      </c>
      <c r="Q88" s="187">
        <f>SUM(Q80:Q87)</f>
        <v>2312.66</v>
      </c>
    </row>
    <row r="89" spans="2:23" x14ac:dyDescent="0.2">
      <c r="K89" s="19" t="s">
        <v>0</v>
      </c>
      <c r="L89" s="19" t="s">
        <v>0</v>
      </c>
      <c r="R89" s="19" t="s">
        <v>0</v>
      </c>
      <c r="S89" s="19" t="s">
        <v>0</v>
      </c>
    </row>
    <row r="90" spans="2:23" x14ac:dyDescent="0.2">
      <c r="C90" s="19" t="s">
        <v>0</v>
      </c>
      <c r="G90" s="171"/>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4">
        <v>6963.519473527499</v>
      </c>
    </row>
  </sheetData>
  <sheetProtection selectLockedCells="1"/>
  <mergeCells count="19">
    <mergeCell ref="C17:I17"/>
    <mergeCell ref="V80:W80"/>
    <mergeCell ref="V81:W81"/>
    <mergeCell ref="V76:W76"/>
    <mergeCell ref="S49:T49"/>
    <mergeCell ref="S48:T48"/>
    <mergeCell ref="S80:T80"/>
    <mergeCell ref="S81:T87"/>
    <mergeCell ref="S67:T69"/>
    <mergeCell ref="S70:T72"/>
    <mergeCell ref="B47:H47"/>
    <mergeCell ref="N5:AL5"/>
    <mergeCell ref="M47:S47"/>
    <mergeCell ref="S66:T66"/>
    <mergeCell ref="V79:W79"/>
    <mergeCell ref="S59:T60"/>
    <mergeCell ref="S53:T53"/>
    <mergeCell ref="S73:T76"/>
    <mergeCell ref="S77:T79"/>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topLeftCell="A10" zoomScaleNormal="100" workbookViewId="0">
      <selection activeCell="G31" sqref="G31:H34"/>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7" t="s">
        <v>103</v>
      </c>
      <c r="C3" s="115">
        <v>7.27</v>
      </c>
    </row>
    <row r="4" spans="2:6" x14ac:dyDescent="0.25">
      <c r="B4" s="168" t="s">
        <v>104</v>
      </c>
      <c r="C4" s="116">
        <v>28.26</v>
      </c>
    </row>
    <row r="5" spans="2:6" x14ac:dyDescent="0.25">
      <c r="B5" s="168" t="s">
        <v>105</v>
      </c>
      <c r="C5" s="116">
        <v>2.16</v>
      </c>
      <c r="D5" s="200"/>
      <c r="E5">
        <f>+C3+C4+C5</f>
        <v>37.69</v>
      </c>
      <c r="F5" t="s">
        <v>152</v>
      </c>
    </row>
    <row r="6" spans="2:6" x14ac:dyDescent="0.25">
      <c r="B6" s="168" t="s">
        <v>140</v>
      </c>
      <c r="C6" s="116">
        <v>30.73</v>
      </c>
      <c r="D6" s="200"/>
    </row>
    <row r="7" spans="2:6" x14ac:dyDescent="0.25">
      <c r="B7" s="169" t="s">
        <v>106</v>
      </c>
      <c r="C7" s="116">
        <v>0</v>
      </c>
    </row>
    <row r="8" spans="2:6" x14ac:dyDescent="0.25">
      <c r="B8" s="169" t="s">
        <v>107</v>
      </c>
      <c r="C8" s="116">
        <v>0</v>
      </c>
    </row>
    <row r="9" spans="2:6" x14ac:dyDescent="0.25">
      <c r="B9" s="168" t="s">
        <v>53</v>
      </c>
      <c r="C9" s="116">
        <v>52.24</v>
      </c>
      <c r="E9">
        <f>+C6+C19</f>
        <v>58.6</v>
      </c>
      <c r="F9" t="s">
        <v>151</v>
      </c>
    </row>
    <row r="10" spans="2:6" x14ac:dyDescent="0.25">
      <c r="B10" s="168" t="s">
        <v>108</v>
      </c>
      <c r="C10" s="116">
        <v>0</v>
      </c>
    </row>
    <row r="11" spans="2:6" x14ac:dyDescent="0.25">
      <c r="B11" s="169" t="s">
        <v>109</v>
      </c>
      <c r="C11" s="116">
        <v>0</v>
      </c>
    </row>
    <row r="12" spans="2:6" x14ac:dyDescent="0.25">
      <c r="B12" s="169" t="s">
        <v>110</v>
      </c>
      <c r="C12" s="116">
        <v>0</v>
      </c>
    </row>
    <row r="13" spans="2:6" x14ac:dyDescent="0.25">
      <c r="B13" s="168" t="s">
        <v>111</v>
      </c>
      <c r="C13" s="116">
        <v>0</v>
      </c>
    </row>
    <row r="14" spans="2:6" x14ac:dyDescent="0.25">
      <c r="B14" s="169" t="s">
        <v>112</v>
      </c>
      <c r="C14" s="116">
        <v>0</v>
      </c>
    </row>
    <row r="15" spans="2:6" x14ac:dyDescent="0.25">
      <c r="B15" s="168" t="s">
        <v>113</v>
      </c>
      <c r="C15" s="116">
        <v>0</v>
      </c>
    </row>
    <row r="16" spans="2:6" x14ac:dyDescent="0.25">
      <c r="B16" s="168" t="s">
        <v>50</v>
      </c>
      <c r="C16" s="116">
        <v>64</v>
      </c>
    </row>
    <row r="17" spans="2:9" x14ac:dyDescent="0.25">
      <c r="B17" s="168" t="s">
        <v>126</v>
      </c>
      <c r="C17" s="116">
        <v>25</v>
      </c>
      <c r="I17" t="s">
        <v>0</v>
      </c>
    </row>
    <row r="18" spans="2:9" x14ac:dyDescent="0.25">
      <c r="B18" s="168" t="s">
        <v>46</v>
      </c>
      <c r="C18" s="116">
        <v>209.01</v>
      </c>
    </row>
    <row r="19" spans="2:9" x14ac:dyDescent="0.25">
      <c r="B19" s="168" t="s">
        <v>141</v>
      </c>
      <c r="C19" s="116">
        <v>27.87</v>
      </c>
      <c r="E19">
        <f>+C3+C4+C5+C6+C9+C13+C16+C17+C18+C19</f>
        <v>446.53999999999996</v>
      </c>
      <c r="F19" t="s">
        <v>150</v>
      </c>
    </row>
    <row r="20" spans="2:9" x14ac:dyDescent="0.25">
      <c r="B20" s="168" t="s">
        <v>39</v>
      </c>
      <c r="C20" s="116">
        <v>121.1</v>
      </c>
    </row>
    <row r="21" spans="2:9" x14ac:dyDescent="0.25">
      <c r="B21" s="168" t="s">
        <v>37</v>
      </c>
      <c r="C21" s="116">
        <v>0</v>
      </c>
    </row>
    <row r="22" spans="2:9" x14ac:dyDescent="0.25">
      <c r="B22" s="168" t="s">
        <v>28</v>
      </c>
      <c r="C22" s="116"/>
      <c r="E22" t="s">
        <v>0</v>
      </c>
    </row>
    <row r="23" spans="2:9" x14ac:dyDescent="0.25">
      <c r="B23" s="168" t="s">
        <v>49</v>
      </c>
      <c r="C23" s="116">
        <v>28.56</v>
      </c>
    </row>
    <row r="24" spans="2:9" x14ac:dyDescent="0.25">
      <c r="B24" s="168" t="s">
        <v>51</v>
      </c>
      <c r="C24" s="116">
        <v>25.64</v>
      </c>
    </row>
    <row r="25" spans="2:9" x14ac:dyDescent="0.25">
      <c r="B25" s="168" t="s">
        <v>47</v>
      </c>
      <c r="C25" s="116">
        <v>57.99</v>
      </c>
      <c r="E25" t="s">
        <v>0</v>
      </c>
    </row>
    <row r="26" spans="2:9" x14ac:dyDescent="0.25">
      <c r="B26" s="168" t="s">
        <v>7</v>
      </c>
      <c r="C26" s="116">
        <v>87.39</v>
      </c>
    </row>
    <row r="27" spans="2:9" x14ac:dyDescent="0.25">
      <c r="B27" s="168" t="s">
        <v>8</v>
      </c>
      <c r="C27" s="116">
        <v>64.209999999999994</v>
      </c>
    </row>
    <row r="28" spans="2:9" x14ac:dyDescent="0.25">
      <c r="B28" s="168" t="s">
        <v>9</v>
      </c>
      <c r="C28" s="116">
        <v>87.36</v>
      </c>
    </row>
    <row r="29" spans="2:9" x14ac:dyDescent="0.25">
      <c r="B29" s="168" t="s">
        <v>52</v>
      </c>
      <c r="C29" s="116">
        <v>98.34</v>
      </c>
    </row>
    <row r="30" spans="2:9" x14ac:dyDescent="0.25">
      <c r="B30" s="168" t="s">
        <v>54</v>
      </c>
      <c r="C30" s="116">
        <v>70.81</v>
      </c>
    </row>
    <row r="31" spans="2:9" x14ac:dyDescent="0.25">
      <c r="B31" s="168" t="s">
        <v>5</v>
      </c>
      <c r="C31" s="116">
        <v>5.17</v>
      </c>
    </row>
    <row r="32" spans="2:9" x14ac:dyDescent="0.25">
      <c r="B32" s="168" t="s">
        <v>6</v>
      </c>
      <c r="C32" s="116">
        <v>27.42</v>
      </c>
    </row>
    <row r="33" spans="2:10" x14ac:dyDescent="0.25">
      <c r="B33" s="168" t="s">
        <v>62</v>
      </c>
      <c r="C33" s="116">
        <v>109.9</v>
      </c>
      <c r="F33" t="s">
        <v>128</v>
      </c>
    </row>
    <row r="34" spans="2:10" x14ac:dyDescent="0.25">
      <c r="B34" s="168" t="s">
        <v>30</v>
      </c>
      <c r="C34" s="116">
        <v>7.82</v>
      </c>
      <c r="E34" t="s">
        <v>0</v>
      </c>
    </row>
    <row r="35" spans="2:10" x14ac:dyDescent="0.25">
      <c r="B35" s="168" t="s">
        <v>32</v>
      </c>
      <c r="C35" s="116">
        <v>15</v>
      </c>
      <c r="G35" t="s">
        <v>0</v>
      </c>
    </row>
    <row r="36" spans="2:10" x14ac:dyDescent="0.25">
      <c r="B36" s="168" t="s">
        <v>40</v>
      </c>
      <c r="C36" s="116">
        <v>106</v>
      </c>
      <c r="E36" t="s">
        <v>0</v>
      </c>
      <c r="F36" t="s">
        <v>0</v>
      </c>
      <c r="G36" t="s">
        <v>0</v>
      </c>
    </row>
    <row r="37" spans="2:10" x14ac:dyDescent="0.25">
      <c r="B37" s="168" t="s">
        <v>41</v>
      </c>
      <c r="C37" s="116">
        <v>106</v>
      </c>
    </row>
    <row r="38" spans="2:10" x14ac:dyDescent="0.25">
      <c r="B38" s="168" t="s">
        <v>125</v>
      </c>
      <c r="C38" s="116"/>
      <c r="F38" t="s">
        <v>0</v>
      </c>
    </row>
    <row r="39" spans="2:10" x14ac:dyDescent="0.25">
      <c r="B39" s="168" t="s">
        <v>124</v>
      </c>
      <c r="C39" s="116"/>
      <c r="E39" t="s">
        <v>0</v>
      </c>
    </row>
    <row r="40" spans="2:10" x14ac:dyDescent="0.25">
      <c r="B40" s="168" t="s">
        <v>42</v>
      </c>
      <c r="C40" s="116">
        <v>240.9</v>
      </c>
      <c r="F40" t="s">
        <v>0</v>
      </c>
    </row>
    <row r="41" spans="2:10" x14ac:dyDescent="0.25">
      <c r="B41" s="168" t="s">
        <v>23</v>
      </c>
      <c r="C41" s="116">
        <v>32.5</v>
      </c>
      <c r="E41" t="s">
        <v>0</v>
      </c>
      <c r="F41" s="118" t="s">
        <v>0</v>
      </c>
      <c r="G41" t="s">
        <v>0</v>
      </c>
    </row>
    <row r="42" spans="2:10" x14ac:dyDescent="0.25">
      <c r="B42" s="168" t="s">
        <v>61</v>
      </c>
      <c r="C42" s="116">
        <v>64.2</v>
      </c>
      <c r="F42" t="s">
        <v>0</v>
      </c>
      <c r="G42" t="s">
        <v>0</v>
      </c>
      <c r="J42" t="s">
        <v>0</v>
      </c>
    </row>
    <row r="43" spans="2:10" x14ac:dyDescent="0.25">
      <c r="B43" s="168" t="s">
        <v>33</v>
      </c>
      <c r="C43" s="116">
        <v>90</v>
      </c>
      <c r="E43" t="s">
        <v>0</v>
      </c>
      <c r="F43" t="s">
        <v>0</v>
      </c>
      <c r="G43" t="s">
        <v>0</v>
      </c>
    </row>
    <row r="44" spans="2:10" x14ac:dyDescent="0.25">
      <c r="B44" s="168" t="s">
        <v>114</v>
      </c>
      <c r="C44" s="116">
        <v>155.34</v>
      </c>
    </row>
    <row r="45" spans="2:10" x14ac:dyDescent="0.25">
      <c r="B45" s="168" t="s">
        <v>138</v>
      </c>
      <c r="C45" s="116">
        <v>48.87</v>
      </c>
      <c r="F45" t="s">
        <v>0</v>
      </c>
    </row>
    <row r="46" spans="2:10" x14ac:dyDescent="0.25">
      <c r="B46" s="168" t="s">
        <v>116</v>
      </c>
      <c r="C46" s="116">
        <v>0</v>
      </c>
      <c r="E46" t="s">
        <v>0</v>
      </c>
      <c r="F46" t="s">
        <v>0</v>
      </c>
      <c r="H46" t="s">
        <v>0</v>
      </c>
    </row>
    <row r="47" spans="2:10" x14ac:dyDescent="0.25">
      <c r="B47" s="168" t="s">
        <v>115</v>
      </c>
      <c r="C47" s="116">
        <v>31.1</v>
      </c>
    </row>
    <row r="48" spans="2:10" ht="15.75" thickBot="1" x14ac:dyDescent="0.3">
      <c r="B48" s="170" t="s">
        <v>135</v>
      </c>
      <c r="C48" s="135">
        <v>0</v>
      </c>
      <c r="F48" t="s">
        <v>0</v>
      </c>
    </row>
    <row r="49" spans="2:10" x14ac:dyDescent="0.25">
      <c r="C49">
        <f>SUM(C3:C48)</f>
        <v>2128.1600000000003</v>
      </c>
      <c r="F49" t="s">
        <v>0</v>
      </c>
      <c r="G49" t="s">
        <v>0</v>
      </c>
    </row>
    <row r="50" spans="2:10" x14ac:dyDescent="0.25">
      <c r="B50" s="126" t="s">
        <v>116</v>
      </c>
      <c r="F50" t="s">
        <v>0</v>
      </c>
      <c r="G50" t="s">
        <v>0</v>
      </c>
    </row>
    <row r="51" spans="2:10" x14ac:dyDescent="0.25">
      <c r="F51" t="s">
        <v>0</v>
      </c>
      <c r="G51" t="s">
        <v>0</v>
      </c>
    </row>
    <row r="53" spans="2:10" x14ac:dyDescent="0.25">
      <c r="B53" s="117" t="s">
        <v>117</v>
      </c>
      <c r="C53" s="117">
        <v>184.5</v>
      </c>
      <c r="E53" t="s">
        <v>0</v>
      </c>
      <c r="F53" t="s">
        <v>0</v>
      </c>
      <c r="G53" t="s">
        <v>0</v>
      </c>
      <c r="J53" t="s">
        <v>0</v>
      </c>
    </row>
    <row r="54" spans="2:10" x14ac:dyDescent="0.25">
      <c r="F54" t="s">
        <v>0</v>
      </c>
    </row>
    <row r="55" spans="2:10" x14ac:dyDescent="0.25">
      <c r="B55" s="118" t="s">
        <v>118</v>
      </c>
      <c r="C55" s="118">
        <f>+C49+C53</f>
        <v>2312.6600000000003</v>
      </c>
      <c r="E55">
        <v>2289.7599999999998</v>
      </c>
    </row>
    <row r="56" spans="2:10" x14ac:dyDescent="0.25">
      <c r="E56" t="s">
        <v>0</v>
      </c>
      <c r="H56" t="s">
        <v>128</v>
      </c>
    </row>
    <row r="57" spans="2:10" x14ac:dyDescent="0.25">
      <c r="E57">
        <f>+E55-C55</f>
        <v>-22.900000000000546</v>
      </c>
    </row>
    <row r="59" spans="2:10" x14ac:dyDescent="0.25">
      <c r="G59" t="s">
        <v>0</v>
      </c>
    </row>
    <row r="60" spans="2:10" x14ac:dyDescent="0.25">
      <c r="J60" t="s">
        <v>0</v>
      </c>
    </row>
    <row r="64" spans="2:10" x14ac:dyDescent="0.25">
      <c r="D64" t="s">
        <v>0</v>
      </c>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Ernesto Luna</cp:lastModifiedBy>
  <cp:lastPrinted>2019-02-19T13:50:42Z</cp:lastPrinted>
  <dcterms:created xsi:type="dcterms:W3CDTF">2016-05-12T12:35:03Z</dcterms:created>
  <dcterms:modified xsi:type="dcterms:W3CDTF">2019-02-19T18:03:09Z</dcterms:modified>
</cp:coreProperties>
</file>