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activeTab="0"/>
  </bookViews>
  <sheets>
    <sheet name="EDENORTE" sheetId="1" r:id="rId1"/>
    <sheet name="EDESUR" sheetId="2" r:id="rId2"/>
    <sheet name="EDEESTE" sheetId="3" r:id="rId3"/>
  </sheet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159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  <comment ref="B185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<sst xmlns="http://schemas.openxmlformats.org/spreadsheetml/2006/main" count="1752" uniqueCount="49">
  <si>
    <t>ENERGIA Y POTENCIA FACTURADAS AÑO 2004</t>
  </si>
  <si>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</si>
  <si>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</si>
  <si>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</si>
  <si>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</si>
  <si>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</si>
  <si>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</si>
  <si>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</si>
  <si>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</si>
  <si>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</si>
  <si>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</si>
  <si>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</si>
  <si>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</si>
  <si>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</si>
  <si>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</si>
  <si>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</si>
  <si>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</si>
  <si>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</si>
  <si>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</si>
  <si>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</si>
  <si>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</si>
  <si>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</si>
  <si>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</si>
  <si>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>ENERGIA Y POTENCIA FACTURADAS AÑO 2005</t>
  </si>
  <si>
    <t>ENERGIA Y POTENCIA FACTURADAS AÑO 2006</t>
  </si>
  <si>
    <t>ENERGIA Y POTENCIA FACTURADAS AÑO 2007</t>
  </si>
  <si>
    <t>ENERGIA Y POTENCIA FACTURADAS AÑO 2008</t>
  </si>
  <si>
    <t>ENERGIA Y POTENCIA FACTURADAS AÑO 2009</t>
  </si>
  <si>
    <t>3,88</t>
  </si>
  <si>
    <t>16,60</t>
  </si>
  <si>
    <t>21,04</t>
  </si>
  <si>
    <t>43,51</t>
  </si>
  <si>
    <t>58,23</t>
  </si>
  <si>
    <t>ENERGIA Y POTENCIA FACTURADAS AÑO 2010</t>
  </si>
  <si>
    <t>ENERGIA Y POTENCIA FACTURADAS AÑO 2011</t>
  </si>
  <si>
    <t>ENERGIA Y POTENCIA FACTURADAS AÑO 2012</t>
  </si>
  <si>
    <t>ENERGIA Y POTENCIA FACTURADAS AÑO 2013</t>
  </si>
  <si>
    <t>ENERGIA Y POTENCIA FACTURADAS AÑO 2014</t>
  </si>
  <si>
    <t xml:space="preserve"> </t>
  </si>
  <si>
    <t xml:space="preserve"> NOTA:</t>
  </si>
  <si>
    <t xml:space="preserve">A PARTIR DEL AÑO 2014, ORGANIZAMOS EL REPORTE Y ARREGLAMOS EL ORDEN DEL "SECTOR" EN LOS DATOS DE EDEESTE, PARA </t>
  </si>
  <si>
    <t xml:space="preserve">IGUALAR EL ORDEN ASI COMO LO TIENEN "EDENORTE" Y "EDESUR" </t>
  </si>
  <si>
    <t xml:space="preserve"> EJEMPLO:</t>
  </si>
  <si>
    <t>ORDEN AÑO 2013</t>
  </si>
  <si>
    <t>ORDEN AÑO 2014</t>
  </si>
  <si>
    <t>ENERGIA Y POTENCIA FACTURADAS AÑO 2015</t>
  </si>
  <si>
    <t>EDENORTE DOMINICANA, S.A. (EDENORTE)</t>
  </si>
  <si>
    <t>EDESUR DOMINICANA, S.A. (EDESUR)</t>
  </si>
  <si>
    <t>EMPRESA DISTRIBUIDORA DE ELECTRICIDAD DEL ESTE, S.A. (EDEESTE)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</si>
</sst>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#,##0.000"/>
    <numFmt numFmtId="177" formatCode="#,##0.0000"/>
    <numFmt numFmtId="178" formatCode="#,##0.0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  <numFmt numFmtId="190" formatCode="0.0"/>
    <numFmt numFmtId="191" formatCode="_-[$€-2]* #,##0.00_-;\-[$€-2]* #,##0.00_-;_-[$€-2]* &quot;-&quot;??_-"/>
    <numFmt numFmtId="192" formatCode="&quot;RD$&quot;#,##0.00"/>
    <numFmt numFmtId="193" formatCode="_-* #,##0.00_-;\-* #,##0.00_-;_-* &quot;-&quot;??_-;_-@_-"/>
  </numFmts>
  <fonts count="50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11" fontId="2" fillId="0" borderId="0" xfId="0" applyNumberFormat="1" applyFont="1" applyBorder="1" applyAlignment="1">
      <alignment/>
    </xf>
    <xf numFmtId="1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" fontId="0" fillId="0" borderId="0" xfId="0" applyNumberFormat="1" applyAlignment="1">
      <alignment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4" xfId="0" applyNumberFormat="1" applyFont="1" applyBorder="1" applyAlignment="1" applyProtection="1">
      <alignment wrapText="1"/>
      <protection locked="0"/>
    </xf>
    <xf numFmtId="2" fontId="3" fillId="0" borderId="14" xfId="0" applyNumberFormat="1" applyFont="1" applyBorder="1" applyAlignment="1" applyProtection="1">
      <alignment/>
      <protection locked="0"/>
    </xf>
    <xf numFmtId="2" fontId="3" fillId="0" borderId="19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15" xfId="0" applyNumberFormat="1" applyFont="1" applyBorder="1" applyAlignment="1" applyProtection="1">
      <alignment/>
      <protection locked="0"/>
    </xf>
    <xf numFmtId="0" fontId="2" fillId="33" borderId="24" xfId="0" applyFont="1" applyFill="1" applyBorder="1" applyAlignment="1">
      <alignment/>
    </xf>
    <xf numFmtId="2" fontId="3" fillId="35" borderId="20" xfId="0" applyNumberFormat="1" applyFont="1" applyFill="1" applyBorder="1" applyAlignment="1">
      <alignment/>
    </xf>
    <xf numFmtId="2" fontId="3" fillId="35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0" borderId="0" xfId="56" applyFont="1" applyBorder="1">
      <alignment/>
      <protection/>
    </xf>
    <xf numFmtId="2" fontId="3" fillId="0" borderId="0" xfId="0" applyNumberFormat="1" applyFont="1" applyFill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6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35" borderId="14" xfId="0" applyNumberFormat="1" applyFont="1" applyFill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4" fontId="3" fillId="35" borderId="22" xfId="0" applyNumberFormat="1" applyFont="1" applyFill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35" borderId="17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89" fontId="7" fillId="0" borderId="19" xfId="42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189" fontId="7" fillId="0" borderId="20" xfId="42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89" fontId="3" fillId="0" borderId="22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89" fontId="7" fillId="0" borderId="21" xfId="42" applyNumberFormat="1" applyFont="1" applyBorder="1" applyAlignment="1">
      <alignment horizontal="right"/>
    </xf>
    <xf numFmtId="4" fontId="3" fillId="35" borderId="1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35" borderId="20" xfId="0" applyNumberFormat="1" applyFont="1" applyFill="1" applyBorder="1" applyAlignment="1">
      <alignment horizontal="right"/>
    </xf>
    <xf numFmtId="4" fontId="3" fillId="35" borderId="21" xfId="0" applyNumberFormat="1" applyFont="1" applyFill="1" applyBorder="1" applyAlignment="1">
      <alignment horizontal="right"/>
    </xf>
    <xf numFmtId="193" fontId="3" fillId="0" borderId="0" xfId="42" applyNumberFormat="1" applyFont="1" applyAlignment="1">
      <alignment horizontal="right"/>
    </xf>
    <xf numFmtId="193" fontId="3" fillId="0" borderId="15" xfId="42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48" fillId="0" borderId="0" xfId="0" applyFont="1" applyAlignment="1">
      <alignment horizontal="center"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2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6" borderId="13" xfId="0" applyNumberFormat="1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175"/>
  <sheetViews>
    <sheetView tabSelected="1" zoomScale="80" zoomScaleNormal="80" zoomScalePageLayoutView="0" workbookViewId="0" topLeftCell="A45">
      <selection activeCell="AE175" sqref="AE175"/>
    </sheetView>
  </sheetViews>
  <sheetFormatPr defaultColWidth="9.14062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29" max="16384" width="11.421875" style="0" customWidth="1"/>
  </cols>
  <sheetData>
    <row r="5" spans="2:28" ht="20.25">
      <c r="B5" s="136" t="s">
        <v>46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</row>
    <row r="6" spans="2:28" ht="18">
      <c r="B6" s="137" t="s">
        <v>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</row>
    <row r="7" spans="2:15" ht="18.7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28" ht="15.75" thickBot="1">
      <c r="B8" s="138" t="s">
        <v>1</v>
      </c>
      <c r="C8" s="132" t="s">
        <v>2</v>
      </c>
      <c r="D8" s="133"/>
      <c r="E8" s="132" t="s">
        <v>3</v>
      </c>
      <c r="F8" s="133"/>
      <c r="G8" s="132" t="s">
        <v>4</v>
      </c>
      <c r="H8" s="133"/>
      <c r="I8" s="132" t="s">
        <v>5</v>
      </c>
      <c r="J8" s="133"/>
      <c r="K8" s="132" t="s">
        <v>6</v>
      </c>
      <c r="L8" s="133"/>
      <c r="M8" s="132" t="s">
        <v>7</v>
      </c>
      <c r="N8" s="133"/>
      <c r="O8" s="132" t="s">
        <v>8</v>
      </c>
      <c r="P8" s="133"/>
      <c r="Q8" s="132" t="s">
        <v>9</v>
      </c>
      <c r="R8" s="133"/>
      <c r="S8" s="132" t="s">
        <v>10</v>
      </c>
      <c r="T8" s="133"/>
      <c r="U8" s="132" t="s">
        <v>11</v>
      </c>
      <c r="V8" s="133"/>
      <c r="W8" s="132" t="s">
        <v>12</v>
      </c>
      <c r="X8" s="133"/>
      <c r="Y8" s="132" t="s">
        <v>13</v>
      </c>
      <c r="Z8" s="133"/>
      <c r="AA8" s="134" t="s">
        <v>14</v>
      </c>
      <c r="AB8" s="135"/>
    </row>
    <row r="9" spans="2:28" ht="13.5" customHeight="1" thickBot="1">
      <c r="B9" s="139"/>
      <c r="C9" s="3" t="s">
        <v>15</v>
      </c>
      <c r="D9" s="4" t="s">
        <v>16</v>
      </c>
      <c r="E9" s="3" t="s">
        <v>15</v>
      </c>
      <c r="F9" s="4" t="s">
        <v>16</v>
      </c>
      <c r="G9" s="3" t="s">
        <v>15</v>
      </c>
      <c r="H9" s="4" t="s">
        <v>16</v>
      </c>
      <c r="I9" s="3" t="s">
        <v>15</v>
      </c>
      <c r="J9" s="4" t="s">
        <v>16</v>
      </c>
      <c r="K9" s="3" t="s">
        <v>15</v>
      </c>
      <c r="L9" s="4" t="s">
        <v>16</v>
      </c>
      <c r="M9" s="3" t="s">
        <v>15</v>
      </c>
      <c r="N9" s="4" t="s">
        <v>16</v>
      </c>
      <c r="O9" s="3" t="s">
        <v>15</v>
      </c>
      <c r="P9" s="4" t="s">
        <v>16</v>
      </c>
      <c r="Q9" s="3" t="s">
        <v>15</v>
      </c>
      <c r="R9" s="4" t="s">
        <v>16</v>
      </c>
      <c r="S9" s="3" t="s">
        <v>15</v>
      </c>
      <c r="T9" s="4" t="s">
        <v>16</v>
      </c>
      <c r="U9" s="3" t="s">
        <v>15</v>
      </c>
      <c r="V9" s="4" t="s">
        <v>16</v>
      </c>
      <c r="W9" s="3" t="s">
        <v>15</v>
      </c>
      <c r="X9" s="4" t="s">
        <v>16</v>
      </c>
      <c r="Y9" s="3" t="s">
        <v>15</v>
      </c>
      <c r="Z9" s="4" t="s">
        <v>16</v>
      </c>
      <c r="AA9" s="5" t="s">
        <v>15</v>
      </c>
      <c r="AB9" s="6" t="s">
        <v>16</v>
      </c>
    </row>
    <row r="10" spans="2:28" ht="14.25">
      <c r="B10" s="7" t="s">
        <v>17</v>
      </c>
      <c r="C10" s="80">
        <v>5.582946</v>
      </c>
      <c r="D10" s="80">
        <v>0.493</v>
      </c>
      <c r="E10" s="35">
        <v>5.952183</v>
      </c>
      <c r="F10" s="35">
        <v>0.591</v>
      </c>
      <c r="G10" s="80">
        <v>6.450491</v>
      </c>
      <c r="H10" s="80">
        <v>0.59</v>
      </c>
      <c r="I10" s="80">
        <v>6.605717</v>
      </c>
      <c r="J10" s="80">
        <v>0.589</v>
      </c>
      <c r="K10" s="80">
        <v>6.496171</v>
      </c>
      <c r="L10" s="80">
        <v>0.578</v>
      </c>
      <c r="M10" s="80">
        <v>6.340227</v>
      </c>
      <c r="N10" s="80">
        <v>0.6</v>
      </c>
      <c r="O10" s="80">
        <v>6.214059</v>
      </c>
      <c r="P10" s="80">
        <v>0.585</v>
      </c>
      <c r="Q10" s="80">
        <v>6.176736</v>
      </c>
      <c r="R10" s="80">
        <v>0.576</v>
      </c>
      <c r="S10" s="80">
        <v>6.266147</v>
      </c>
      <c r="T10" s="80">
        <v>0.574</v>
      </c>
      <c r="U10" s="80">
        <v>6.068985</v>
      </c>
      <c r="V10" s="80">
        <v>0.563</v>
      </c>
      <c r="W10" s="80">
        <v>6.333607</v>
      </c>
      <c r="X10" s="80">
        <v>0.549</v>
      </c>
      <c r="Y10" s="80">
        <v>6.194728</v>
      </c>
      <c r="Z10" s="80">
        <v>0.543</v>
      </c>
      <c r="AA10" s="74">
        <f aca="true" t="shared" si="0" ref="AA10:AB14">SUM(C10,E10,G10,I10,K10,M10,O10,Q10,S10,U10,W10,Y10)</f>
        <v>74.681997</v>
      </c>
      <c r="AB10" s="74">
        <f>SUM(D10,F10,H10,J10,L10,N10,P10,R10,T10,V10,X10,Z10)</f>
        <v>6.8309999999999995</v>
      </c>
    </row>
    <row r="11" spans="2:28" ht="14.25">
      <c r="B11" s="8" t="s">
        <v>18</v>
      </c>
      <c r="C11" s="80">
        <v>10.371367</v>
      </c>
      <c r="D11" s="80">
        <v>37.66</v>
      </c>
      <c r="E11" s="35">
        <v>9.264137</v>
      </c>
      <c r="F11" s="35">
        <v>37.355</v>
      </c>
      <c r="G11" s="80">
        <v>8.283356</v>
      </c>
      <c r="H11" s="80">
        <v>39.065</v>
      </c>
      <c r="I11" s="80">
        <v>9.890194</v>
      </c>
      <c r="J11" s="80">
        <v>45.135</v>
      </c>
      <c r="K11" s="80">
        <v>10.516206</v>
      </c>
      <c r="L11" s="80">
        <v>40.557</v>
      </c>
      <c r="M11" s="80">
        <v>10.159861</v>
      </c>
      <c r="N11" s="80">
        <v>41.654</v>
      </c>
      <c r="O11" s="80">
        <v>8.318031</v>
      </c>
      <c r="P11" s="80">
        <v>40.327</v>
      </c>
      <c r="Q11" s="80">
        <v>7.758019</v>
      </c>
      <c r="R11" s="80">
        <v>40.91</v>
      </c>
      <c r="S11" s="80">
        <v>8.406831</v>
      </c>
      <c r="T11" s="80">
        <v>39.044</v>
      </c>
      <c r="U11" s="80">
        <v>7.919241</v>
      </c>
      <c r="V11" s="80">
        <v>41.538</v>
      </c>
      <c r="W11" s="80">
        <v>9.182501</v>
      </c>
      <c r="X11" s="80">
        <v>41.974</v>
      </c>
      <c r="Y11" s="80">
        <v>8.770565</v>
      </c>
      <c r="Z11" s="80">
        <v>37.736</v>
      </c>
      <c r="AA11" s="80">
        <f t="shared" si="0"/>
        <v>108.840309</v>
      </c>
      <c r="AB11" s="80">
        <f t="shared" si="0"/>
        <v>482.955</v>
      </c>
    </row>
    <row r="12" spans="2:28" ht="14.25">
      <c r="B12" s="8" t="s">
        <v>19</v>
      </c>
      <c r="C12" s="80">
        <v>36.324675</v>
      </c>
      <c r="D12" s="80">
        <v>194.438</v>
      </c>
      <c r="E12" s="35">
        <v>33.732919</v>
      </c>
      <c r="F12" s="35">
        <v>195.368</v>
      </c>
      <c r="G12" s="80">
        <v>34.547481</v>
      </c>
      <c r="H12" s="80">
        <v>199.646</v>
      </c>
      <c r="I12" s="80">
        <v>40.116748</v>
      </c>
      <c r="J12" s="80">
        <v>198.628</v>
      </c>
      <c r="K12" s="80">
        <v>36.862213</v>
      </c>
      <c r="L12" s="80">
        <v>175.385</v>
      </c>
      <c r="M12" s="80">
        <v>37.940006</v>
      </c>
      <c r="N12" s="80">
        <v>178.166</v>
      </c>
      <c r="O12" s="80">
        <v>32.229309</v>
      </c>
      <c r="P12" s="80">
        <v>190.272</v>
      </c>
      <c r="Q12" s="80">
        <v>26.0606</v>
      </c>
      <c r="R12" s="80">
        <v>193.368</v>
      </c>
      <c r="S12" s="80">
        <v>29.193774</v>
      </c>
      <c r="T12" s="80">
        <v>181.427</v>
      </c>
      <c r="U12" s="80">
        <v>29.797745</v>
      </c>
      <c r="V12" s="80">
        <v>175.336</v>
      </c>
      <c r="W12" s="80">
        <v>32.870897</v>
      </c>
      <c r="X12" s="80">
        <v>179.371</v>
      </c>
      <c r="Y12" s="80">
        <v>30.106386</v>
      </c>
      <c r="Z12" s="80">
        <v>176.546</v>
      </c>
      <c r="AA12" s="80">
        <f t="shared" si="0"/>
        <v>399.78275300000007</v>
      </c>
      <c r="AB12" s="80">
        <f t="shared" si="0"/>
        <v>2237.9509999999996</v>
      </c>
    </row>
    <row r="13" spans="2:28" ht="14.25">
      <c r="B13" s="8" t="s">
        <v>20</v>
      </c>
      <c r="C13" s="80">
        <v>9.971558</v>
      </c>
      <c r="D13" s="80">
        <v>2.828</v>
      </c>
      <c r="E13" s="35">
        <v>8.282533</v>
      </c>
      <c r="F13" s="35">
        <v>3.14</v>
      </c>
      <c r="G13" s="80">
        <v>8.496872</v>
      </c>
      <c r="H13" s="80">
        <v>3.437</v>
      </c>
      <c r="I13" s="80">
        <v>8.936117</v>
      </c>
      <c r="J13" s="80">
        <v>1.855</v>
      </c>
      <c r="K13" s="80">
        <v>8.809614</v>
      </c>
      <c r="L13" s="80">
        <v>2.699</v>
      </c>
      <c r="M13" s="80">
        <v>9.114099</v>
      </c>
      <c r="N13" s="80">
        <v>2.112</v>
      </c>
      <c r="O13" s="80">
        <v>7.000032</v>
      </c>
      <c r="P13" s="80">
        <v>1.599</v>
      </c>
      <c r="Q13" s="80">
        <v>6.415825</v>
      </c>
      <c r="R13" s="80">
        <v>2.168</v>
      </c>
      <c r="S13" s="80">
        <v>6.983998</v>
      </c>
      <c r="T13" s="80">
        <v>2.095</v>
      </c>
      <c r="U13" s="80">
        <v>6.645818</v>
      </c>
      <c r="V13" s="80">
        <v>1.617</v>
      </c>
      <c r="W13" s="80">
        <v>6.743063</v>
      </c>
      <c r="X13" s="80">
        <v>1.846</v>
      </c>
      <c r="Y13" s="80">
        <v>7.607216</v>
      </c>
      <c r="Z13" s="80">
        <v>2.04</v>
      </c>
      <c r="AA13" s="80">
        <f t="shared" si="0"/>
        <v>95.00674500000001</v>
      </c>
      <c r="AB13" s="80">
        <f t="shared" si="0"/>
        <v>27.435999999999996</v>
      </c>
    </row>
    <row r="14" spans="2:28" ht="15" thickBot="1">
      <c r="B14" s="9" t="s">
        <v>21</v>
      </c>
      <c r="C14" s="87">
        <v>65.279186</v>
      </c>
      <c r="D14" s="87">
        <v>1.675</v>
      </c>
      <c r="E14" s="37">
        <v>58.495124</v>
      </c>
      <c r="F14" s="37">
        <v>1.202</v>
      </c>
      <c r="G14" s="87">
        <v>59.640765</v>
      </c>
      <c r="H14" s="87">
        <v>6.077</v>
      </c>
      <c r="I14" s="87">
        <v>61.25257</v>
      </c>
      <c r="J14" s="87">
        <v>0.937</v>
      </c>
      <c r="K14" s="87">
        <v>62.714829</v>
      </c>
      <c r="L14" s="87">
        <v>1.145</v>
      </c>
      <c r="M14" s="87">
        <v>60.703294</v>
      </c>
      <c r="N14" s="87">
        <v>1.243</v>
      </c>
      <c r="O14" s="87">
        <v>52.215106</v>
      </c>
      <c r="P14" s="87">
        <v>0.699</v>
      </c>
      <c r="Q14" s="87">
        <v>49.094109</v>
      </c>
      <c r="R14" s="87">
        <v>0.826</v>
      </c>
      <c r="S14" s="87">
        <v>53.481803</v>
      </c>
      <c r="T14" s="87">
        <v>0.826</v>
      </c>
      <c r="U14" s="87">
        <v>51.712431</v>
      </c>
      <c r="V14" s="87">
        <v>0.748</v>
      </c>
      <c r="W14" s="87">
        <v>52.383376</v>
      </c>
      <c r="X14" s="87">
        <v>0.798</v>
      </c>
      <c r="Y14" s="87">
        <v>57.223693</v>
      </c>
      <c r="Z14" s="87">
        <v>0.587</v>
      </c>
      <c r="AA14" s="87">
        <f t="shared" si="0"/>
        <v>684.1962860000001</v>
      </c>
      <c r="AB14" s="87">
        <f t="shared" si="0"/>
        <v>16.763</v>
      </c>
    </row>
    <row r="15" spans="2:28" ht="15" thickBot="1">
      <c r="B15" s="10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2:28" ht="15.75" thickBot="1">
      <c r="B16" s="11" t="s">
        <v>22</v>
      </c>
      <c r="C16" s="95">
        <f>SUM(C10:C14)</f>
        <v>127.529732</v>
      </c>
      <c r="D16" s="95">
        <f aca="true" t="shared" si="1" ref="D16:AB16">SUM(D10:D14)</f>
        <v>237.094</v>
      </c>
      <c r="E16" s="95">
        <f t="shared" si="1"/>
        <v>115.72689600000001</v>
      </c>
      <c r="F16" s="95">
        <f t="shared" si="1"/>
        <v>237.65599999999998</v>
      </c>
      <c r="G16" s="95">
        <f t="shared" si="1"/>
        <v>117.418965</v>
      </c>
      <c r="H16" s="95">
        <f t="shared" si="1"/>
        <v>248.815</v>
      </c>
      <c r="I16" s="95">
        <f t="shared" si="1"/>
        <v>126.801346</v>
      </c>
      <c r="J16" s="95">
        <f t="shared" si="1"/>
        <v>247.14399999999998</v>
      </c>
      <c r="K16" s="95">
        <f t="shared" si="1"/>
        <v>125.399033</v>
      </c>
      <c r="L16" s="95">
        <f t="shared" si="1"/>
        <v>220.364</v>
      </c>
      <c r="M16" s="95">
        <f t="shared" si="1"/>
        <v>124.257487</v>
      </c>
      <c r="N16" s="95">
        <f t="shared" si="1"/>
        <v>223.775</v>
      </c>
      <c r="O16" s="95">
        <f t="shared" si="1"/>
        <v>105.976537</v>
      </c>
      <c r="P16" s="95">
        <f t="shared" si="1"/>
        <v>233.482</v>
      </c>
      <c r="Q16" s="95">
        <f t="shared" si="1"/>
        <v>95.505289</v>
      </c>
      <c r="R16" s="95">
        <f t="shared" si="1"/>
        <v>237.84799999999998</v>
      </c>
      <c r="S16" s="95">
        <f t="shared" si="1"/>
        <v>104.332553</v>
      </c>
      <c r="T16" s="95">
        <f t="shared" si="1"/>
        <v>223.96599999999998</v>
      </c>
      <c r="U16" s="95">
        <f t="shared" si="1"/>
        <v>102.14422</v>
      </c>
      <c r="V16" s="95">
        <f t="shared" si="1"/>
        <v>219.802</v>
      </c>
      <c r="W16" s="95">
        <f t="shared" si="1"/>
        <v>107.51344399999999</v>
      </c>
      <c r="X16" s="95">
        <f t="shared" si="1"/>
        <v>224.538</v>
      </c>
      <c r="Y16" s="95">
        <f t="shared" si="1"/>
        <v>109.90258800000001</v>
      </c>
      <c r="Z16" s="95">
        <f t="shared" si="1"/>
        <v>217.45199999999997</v>
      </c>
      <c r="AA16" s="95">
        <f t="shared" si="1"/>
        <v>1362.5080900000003</v>
      </c>
      <c r="AB16" s="95">
        <f t="shared" si="1"/>
        <v>2771.9359999999997</v>
      </c>
    </row>
    <row r="17" spans="2:28" ht="1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4:28" ht="14.25"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4:28" ht="14.25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2:28" ht="20.25">
      <c r="B20" s="136" t="s">
        <v>46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</row>
    <row r="21" spans="2:28" ht="18">
      <c r="B21" s="137" t="s">
        <v>23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</row>
    <row r="22" spans="2:28" ht="16.5" thickBo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2:28" ht="15.75" thickBot="1">
      <c r="B23" s="138" t="s">
        <v>1</v>
      </c>
      <c r="C23" s="132" t="s">
        <v>2</v>
      </c>
      <c r="D23" s="133"/>
      <c r="E23" s="132" t="s">
        <v>3</v>
      </c>
      <c r="F23" s="133"/>
      <c r="G23" s="132" t="s">
        <v>4</v>
      </c>
      <c r="H23" s="133"/>
      <c r="I23" s="132" t="s">
        <v>5</v>
      </c>
      <c r="J23" s="133"/>
      <c r="K23" s="132" t="s">
        <v>6</v>
      </c>
      <c r="L23" s="133"/>
      <c r="M23" s="132" t="s">
        <v>7</v>
      </c>
      <c r="N23" s="133"/>
      <c r="O23" s="132" t="s">
        <v>8</v>
      </c>
      <c r="P23" s="133"/>
      <c r="Q23" s="132" t="s">
        <v>9</v>
      </c>
      <c r="R23" s="133"/>
      <c r="S23" s="132" t="s">
        <v>10</v>
      </c>
      <c r="T23" s="133"/>
      <c r="U23" s="132" t="s">
        <v>11</v>
      </c>
      <c r="V23" s="133"/>
      <c r="W23" s="132" t="s">
        <v>12</v>
      </c>
      <c r="X23" s="133"/>
      <c r="Y23" s="132" t="s">
        <v>13</v>
      </c>
      <c r="Z23" s="133"/>
      <c r="AA23" s="134" t="s">
        <v>14</v>
      </c>
      <c r="AB23" s="135"/>
    </row>
    <row r="24" spans="2:28" ht="15.75" thickBot="1">
      <c r="B24" s="139"/>
      <c r="C24" s="3" t="s">
        <v>15</v>
      </c>
      <c r="D24" s="4" t="s">
        <v>16</v>
      </c>
      <c r="E24" s="3" t="s">
        <v>15</v>
      </c>
      <c r="F24" s="4" t="s">
        <v>16</v>
      </c>
      <c r="G24" s="3" t="s">
        <v>15</v>
      </c>
      <c r="H24" s="4" t="s">
        <v>16</v>
      </c>
      <c r="I24" s="3" t="s">
        <v>15</v>
      </c>
      <c r="J24" s="4" t="s">
        <v>16</v>
      </c>
      <c r="K24" s="3" t="s">
        <v>15</v>
      </c>
      <c r="L24" s="4" t="s">
        <v>16</v>
      </c>
      <c r="M24" s="3" t="s">
        <v>15</v>
      </c>
      <c r="N24" s="4" t="s">
        <v>16</v>
      </c>
      <c r="O24" s="3" t="s">
        <v>15</v>
      </c>
      <c r="P24" s="4" t="s">
        <v>16</v>
      </c>
      <c r="Q24" s="3" t="s">
        <v>15</v>
      </c>
      <c r="R24" s="4" t="s">
        <v>16</v>
      </c>
      <c r="S24" s="3" t="s">
        <v>15</v>
      </c>
      <c r="T24" s="4" t="s">
        <v>16</v>
      </c>
      <c r="U24" s="3" t="s">
        <v>15</v>
      </c>
      <c r="V24" s="4" t="s">
        <v>16</v>
      </c>
      <c r="W24" s="3" t="s">
        <v>15</v>
      </c>
      <c r="X24" s="4" t="s">
        <v>16</v>
      </c>
      <c r="Y24" s="3" t="s">
        <v>15</v>
      </c>
      <c r="Z24" s="4" t="s">
        <v>16</v>
      </c>
      <c r="AA24" s="5" t="s">
        <v>15</v>
      </c>
      <c r="AB24" s="6" t="s">
        <v>16</v>
      </c>
    </row>
    <row r="25" spans="2:28" ht="14.25">
      <c r="B25" s="7" t="s">
        <v>17</v>
      </c>
      <c r="C25" s="80">
        <v>6.223051</v>
      </c>
      <c r="D25" s="80">
        <v>0.523</v>
      </c>
      <c r="E25" s="80">
        <v>5.88384</v>
      </c>
      <c r="F25" s="80">
        <v>0.555</v>
      </c>
      <c r="G25" s="80">
        <v>5.692695</v>
      </c>
      <c r="H25" s="80">
        <v>0.534</v>
      </c>
      <c r="I25" s="80">
        <v>5.87355</v>
      </c>
      <c r="J25" s="80">
        <v>0.532</v>
      </c>
      <c r="K25" s="80">
        <v>5.846333</v>
      </c>
      <c r="L25" s="80">
        <v>0.534</v>
      </c>
      <c r="M25" s="80">
        <v>6.297242</v>
      </c>
      <c r="N25" s="80">
        <v>0.55</v>
      </c>
      <c r="O25" s="80">
        <v>5.697991</v>
      </c>
      <c r="P25" s="80">
        <v>0.536</v>
      </c>
      <c r="Q25" s="80">
        <v>5.929352</v>
      </c>
      <c r="R25" s="80">
        <v>0.525</v>
      </c>
      <c r="S25" s="80">
        <v>5.946053</v>
      </c>
      <c r="T25" s="80">
        <v>0.535</v>
      </c>
      <c r="U25" s="80">
        <v>5.909648</v>
      </c>
      <c r="V25" s="80">
        <v>0.55</v>
      </c>
      <c r="W25" s="80">
        <v>5.804931</v>
      </c>
      <c r="X25" s="80">
        <v>0.531</v>
      </c>
      <c r="Y25" s="80">
        <v>5.69783</v>
      </c>
      <c r="Z25" s="80">
        <v>0.552</v>
      </c>
      <c r="AA25" s="74">
        <f aca="true" t="shared" si="2" ref="AA25:AB29">SUM(C25,E25,G25,I25,K25,M25,O25,Q25,S25,U25,W25,Y25)</f>
        <v>70.802516</v>
      </c>
      <c r="AB25" s="74">
        <f t="shared" si="2"/>
        <v>6.456999999999999</v>
      </c>
    </row>
    <row r="26" spans="2:28" ht="14.25">
      <c r="B26" s="8" t="s">
        <v>18</v>
      </c>
      <c r="C26" s="80">
        <v>9.189015</v>
      </c>
      <c r="D26" s="80">
        <v>42.768</v>
      </c>
      <c r="E26" s="80">
        <v>7.981747</v>
      </c>
      <c r="F26" s="80">
        <v>39.722</v>
      </c>
      <c r="G26" s="80">
        <v>8.504845</v>
      </c>
      <c r="H26" s="80">
        <v>40.793</v>
      </c>
      <c r="I26" s="80">
        <v>9.722958</v>
      </c>
      <c r="J26" s="80">
        <v>39.527</v>
      </c>
      <c r="K26" s="80">
        <v>8.234672</v>
      </c>
      <c r="L26" s="80">
        <v>35.06</v>
      </c>
      <c r="M26" s="80">
        <v>8.450301</v>
      </c>
      <c r="N26" s="80">
        <v>35.472</v>
      </c>
      <c r="O26" s="80">
        <v>8.917077</v>
      </c>
      <c r="P26" s="80">
        <v>39.99</v>
      </c>
      <c r="Q26" s="80">
        <v>8.9949</v>
      </c>
      <c r="R26" s="80">
        <v>37.461</v>
      </c>
      <c r="S26" s="80">
        <v>10.217874</v>
      </c>
      <c r="T26" s="80">
        <v>38.89</v>
      </c>
      <c r="U26" s="80">
        <v>7.432484</v>
      </c>
      <c r="V26" s="80">
        <v>35.187</v>
      </c>
      <c r="W26" s="80">
        <v>9.755098</v>
      </c>
      <c r="X26" s="80">
        <v>43.527</v>
      </c>
      <c r="Y26" s="80">
        <v>9.675684</v>
      </c>
      <c r="Z26" s="80">
        <v>35.995</v>
      </c>
      <c r="AA26" s="80">
        <f t="shared" si="2"/>
        <v>107.07665499999999</v>
      </c>
      <c r="AB26" s="80">
        <f t="shared" si="2"/>
        <v>464.392</v>
      </c>
    </row>
    <row r="27" spans="2:28" ht="14.25">
      <c r="B27" s="8" t="s">
        <v>19</v>
      </c>
      <c r="C27" s="80">
        <v>32.014857</v>
      </c>
      <c r="D27" s="80">
        <v>170.349</v>
      </c>
      <c r="E27" s="80">
        <v>32.935591</v>
      </c>
      <c r="F27" s="80">
        <v>169.353</v>
      </c>
      <c r="G27" s="80">
        <v>29.119452</v>
      </c>
      <c r="H27" s="80">
        <v>160.107</v>
      </c>
      <c r="I27" s="80">
        <v>37.551005</v>
      </c>
      <c r="J27" s="80">
        <v>168.118</v>
      </c>
      <c r="K27" s="80">
        <v>36.099107</v>
      </c>
      <c r="L27" s="80">
        <v>173.63</v>
      </c>
      <c r="M27" s="80">
        <v>37.90459</v>
      </c>
      <c r="N27" s="80">
        <v>155.712</v>
      </c>
      <c r="O27" s="80">
        <v>39.686128</v>
      </c>
      <c r="P27" s="80">
        <v>155.039</v>
      </c>
      <c r="Q27" s="80">
        <v>42.937447</v>
      </c>
      <c r="R27" s="80">
        <v>177.206</v>
      </c>
      <c r="S27" s="80">
        <v>35.870506</v>
      </c>
      <c r="T27" s="80">
        <v>171.336</v>
      </c>
      <c r="U27" s="80">
        <v>32.887015</v>
      </c>
      <c r="V27" s="80">
        <v>162.483</v>
      </c>
      <c r="W27" s="80">
        <v>35.093781</v>
      </c>
      <c r="X27" s="80">
        <v>135.395</v>
      </c>
      <c r="Y27" s="80">
        <v>30.302786</v>
      </c>
      <c r="Z27" s="80">
        <v>143.265</v>
      </c>
      <c r="AA27" s="80">
        <f t="shared" si="2"/>
        <v>422.402265</v>
      </c>
      <c r="AB27" s="80">
        <f t="shared" si="2"/>
        <v>1941.993</v>
      </c>
    </row>
    <row r="28" spans="2:28" ht="14.25">
      <c r="B28" s="8" t="s">
        <v>20</v>
      </c>
      <c r="C28" s="80">
        <v>7.887936</v>
      </c>
      <c r="D28" s="80">
        <v>2.553</v>
      </c>
      <c r="E28" s="80">
        <v>8.165092</v>
      </c>
      <c r="F28" s="80">
        <v>1.71</v>
      </c>
      <c r="G28" s="80">
        <v>7.908536</v>
      </c>
      <c r="H28" s="80">
        <v>1.772</v>
      </c>
      <c r="I28" s="80">
        <v>9.00334</v>
      </c>
      <c r="J28" s="80">
        <v>2.159</v>
      </c>
      <c r="K28" s="80">
        <v>9.079679</v>
      </c>
      <c r="L28" s="80">
        <v>2.4</v>
      </c>
      <c r="M28" s="80">
        <v>9.342701</v>
      </c>
      <c r="N28" s="80">
        <v>2.606</v>
      </c>
      <c r="O28" s="80">
        <v>9.237031</v>
      </c>
      <c r="P28" s="80">
        <v>2.456</v>
      </c>
      <c r="Q28" s="80">
        <v>9.967485</v>
      </c>
      <c r="R28" s="80">
        <v>2.54</v>
      </c>
      <c r="S28" s="80">
        <v>9.747651</v>
      </c>
      <c r="T28" s="80">
        <v>5.601</v>
      </c>
      <c r="U28" s="80">
        <v>9.466763</v>
      </c>
      <c r="V28" s="80">
        <v>3.611</v>
      </c>
      <c r="W28" s="80">
        <v>9.168707</v>
      </c>
      <c r="X28" s="80">
        <v>2.495</v>
      </c>
      <c r="Y28" s="80">
        <v>8.312636</v>
      </c>
      <c r="Z28" s="80">
        <v>4.601</v>
      </c>
      <c r="AA28" s="80">
        <f t="shared" si="2"/>
        <v>107.28755699999999</v>
      </c>
      <c r="AB28" s="80">
        <f t="shared" si="2"/>
        <v>34.504</v>
      </c>
    </row>
    <row r="29" spans="2:28" ht="13.5" customHeight="1" thickBot="1">
      <c r="B29" s="9" t="s">
        <v>21</v>
      </c>
      <c r="C29" s="87">
        <v>59.334008</v>
      </c>
      <c r="D29" s="87">
        <v>0.604</v>
      </c>
      <c r="E29" s="87">
        <v>55.202861</v>
      </c>
      <c r="F29" s="87">
        <v>0.535</v>
      </c>
      <c r="G29" s="87">
        <v>55.953933</v>
      </c>
      <c r="H29" s="87">
        <v>0.838</v>
      </c>
      <c r="I29" s="87">
        <v>61.725903</v>
      </c>
      <c r="J29" s="87">
        <v>1.313</v>
      </c>
      <c r="K29" s="87">
        <v>58.244569</v>
      </c>
      <c r="L29" s="87">
        <v>1.246</v>
      </c>
      <c r="M29" s="87">
        <v>62.518187</v>
      </c>
      <c r="N29" s="87">
        <v>1.491</v>
      </c>
      <c r="O29" s="87">
        <v>63.171307</v>
      </c>
      <c r="P29" s="87">
        <v>2.049</v>
      </c>
      <c r="Q29" s="87">
        <v>65.296658</v>
      </c>
      <c r="R29" s="87">
        <v>2.343</v>
      </c>
      <c r="S29" s="87">
        <v>68.404198</v>
      </c>
      <c r="T29" s="87">
        <v>2.075</v>
      </c>
      <c r="U29" s="87">
        <v>67.6548</v>
      </c>
      <c r="V29" s="87">
        <v>2.367</v>
      </c>
      <c r="W29" s="87">
        <v>62.750612</v>
      </c>
      <c r="X29" s="87">
        <v>2.155</v>
      </c>
      <c r="Y29" s="87">
        <v>58.762084</v>
      </c>
      <c r="Z29" s="87">
        <v>2.08</v>
      </c>
      <c r="AA29" s="87">
        <f t="shared" si="2"/>
        <v>739.01912</v>
      </c>
      <c r="AB29" s="87">
        <f t="shared" si="2"/>
        <v>19.096000000000004</v>
      </c>
    </row>
    <row r="30" spans="2:28" ht="15" thickBot="1">
      <c r="B30" s="10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2:28" ht="15.75" thickBot="1">
      <c r="B31" s="11" t="s">
        <v>22</v>
      </c>
      <c r="C31" s="95">
        <f>SUM(C25:C29)</f>
        <v>114.648867</v>
      </c>
      <c r="D31" s="95">
        <f aca="true" t="shared" si="3" ref="D31:AB31">SUM(D25:D29)</f>
        <v>216.797</v>
      </c>
      <c r="E31" s="95">
        <f t="shared" si="3"/>
        <v>110.16913100000001</v>
      </c>
      <c r="F31" s="95">
        <f t="shared" si="3"/>
        <v>211.875</v>
      </c>
      <c r="G31" s="95">
        <f t="shared" si="3"/>
        <v>107.179461</v>
      </c>
      <c r="H31" s="95">
        <f t="shared" si="3"/>
        <v>204.04399999999998</v>
      </c>
      <c r="I31" s="95">
        <f t="shared" si="3"/>
        <v>123.876756</v>
      </c>
      <c r="J31" s="95">
        <f t="shared" si="3"/>
        <v>211.64899999999997</v>
      </c>
      <c r="K31" s="95">
        <f t="shared" si="3"/>
        <v>117.50435999999999</v>
      </c>
      <c r="L31" s="95">
        <f t="shared" si="3"/>
        <v>212.87</v>
      </c>
      <c r="M31" s="95">
        <f t="shared" si="3"/>
        <v>124.513021</v>
      </c>
      <c r="N31" s="95">
        <f t="shared" si="3"/>
        <v>195.831</v>
      </c>
      <c r="O31" s="95">
        <f t="shared" si="3"/>
        <v>126.70953399999999</v>
      </c>
      <c r="P31" s="95">
        <f t="shared" si="3"/>
        <v>200.07</v>
      </c>
      <c r="Q31" s="95">
        <f t="shared" si="3"/>
        <v>133.12584199999998</v>
      </c>
      <c r="R31" s="95">
        <f t="shared" si="3"/>
        <v>220.07499999999996</v>
      </c>
      <c r="S31" s="95">
        <f t="shared" si="3"/>
        <v>130.186282</v>
      </c>
      <c r="T31" s="95">
        <f t="shared" si="3"/>
        <v>218.437</v>
      </c>
      <c r="U31" s="95">
        <f t="shared" si="3"/>
        <v>123.35070999999999</v>
      </c>
      <c r="V31" s="95">
        <f t="shared" si="3"/>
        <v>204.19799999999998</v>
      </c>
      <c r="W31" s="95">
        <f t="shared" si="3"/>
        <v>122.573129</v>
      </c>
      <c r="X31" s="95">
        <f t="shared" si="3"/>
        <v>184.103</v>
      </c>
      <c r="Y31" s="95">
        <f t="shared" si="3"/>
        <v>112.75102</v>
      </c>
      <c r="Z31" s="95">
        <f t="shared" si="3"/>
        <v>186.493</v>
      </c>
      <c r="AA31" s="95">
        <f t="shared" si="3"/>
        <v>1446.588113</v>
      </c>
      <c r="AB31" s="95">
        <f t="shared" si="3"/>
        <v>2466.442</v>
      </c>
    </row>
    <row r="32" spans="2:28" ht="1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4:28" ht="14.2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2:28" ht="20.25">
      <c r="B34" s="136" t="s">
        <v>46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</row>
    <row r="35" spans="2:28" ht="18">
      <c r="B35" s="137" t="s">
        <v>24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</row>
    <row r="36" spans="2:28" ht="16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ht="15.75" thickBot="1">
      <c r="B37" s="138" t="s">
        <v>1</v>
      </c>
      <c r="C37" s="132" t="s">
        <v>2</v>
      </c>
      <c r="D37" s="133"/>
      <c r="E37" s="132" t="s">
        <v>3</v>
      </c>
      <c r="F37" s="133"/>
      <c r="G37" s="132" t="s">
        <v>4</v>
      </c>
      <c r="H37" s="133"/>
      <c r="I37" s="132" t="s">
        <v>5</v>
      </c>
      <c r="J37" s="133"/>
      <c r="K37" s="132" t="s">
        <v>6</v>
      </c>
      <c r="L37" s="133"/>
      <c r="M37" s="132" t="s">
        <v>7</v>
      </c>
      <c r="N37" s="133"/>
      <c r="O37" s="132" t="s">
        <v>8</v>
      </c>
      <c r="P37" s="133"/>
      <c r="Q37" s="132" t="s">
        <v>9</v>
      </c>
      <c r="R37" s="133"/>
      <c r="S37" s="132" t="s">
        <v>10</v>
      </c>
      <c r="T37" s="133"/>
      <c r="U37" s="132" t="s">
        <v>11</v>
      </c>
      <c r="V37" s="133"/>
      <c r="W37" s="132" t="s">
        <v>12</v>
      </c>
      <c r="X37" s="133"/>
      <c r="Y37" s="132" t="s">
        <v>13</v>
      </c>
      <c r="Z37" s="133"/>
      <c r="AA37" s="134" t="s">
        <v>14</v>
      </c>
      <c r="AB37" s="135"/>
    </row>
    <row r="38" spans="2:28" ht="15.75" thickBot="1">
      <c r="B38" s="139"/>
      <c r="C38" s="3" t="s">
        <v>15</v>
      </c>
      <c r="D38" s="4" t="s">
        <v>16</v>
      </c>
      <c r="E38" s="3" t="s">
        <v>15</v>
      </c>
      <c r="F38" s="4" t="s">
        <v>16</v>
      </c>
      <c r="G38" s="3" t="s">
        <v>15</v>
      </c>
      <c r="H38" s="4" t="s">
        <v>16</v>
      </c>
      <c r="I38" s="3" t="s">
        <v>15</v>
      </c>
      <c r="J38" s="4" t="s">
        <v>16</v>
      </c>
      <c r="K38" s="3" t="s">
        <v>15</v>
      </c>
      <c r="L38" s="4" t="s">
        <v>16</v>
      </c>
      <c r="M38" s="3" t="s">
        <v>15</v>
      </c>
      <c r="N38" s="4" t="s">
        <v>16</v>
      </c>
      <c r="O38" s="3" t="s">
        <v>15</v>
      </c>
      <c r="P38" s="4" t="s">
        <v>16</v>
      </c>
      <c r="Q38" s="3" t="s">
        <v>15</v>
      </c>
      <c r="R38" s="4" t="s">
        <v>16</v>
      </c>
      <c r="S38" s="3" t="s">
        <v>15</v>
      </c>
      <c r="T38" s="4" t="s">
        <v>16</v>
      </c>
      <c r="U38" s="3" t="s">
        <v>15</v>
      </c>
      <c r="V38" s="4" t="s">
        <v>16</v>
      </c>
      <c r="W38" s="3" t="s">
        <v>15</v>
      </c>
      <c r="X38" s="4" t="s">
        <v>16</v>
      </c>
      <c r="Y38" s="3" t="s">
        <v>15</v>
      </c>
      <c r="Z38" s="4" t="s">
        <v>16</v>
      </c>
      <c r="AA38" s="5" t="s">
        <v>15</v>
      </c>
      <c r="AB38" s="6" t="s">
        <v>16</v>
      </c>
    </row>
    <row r="39" spans="2:28" ht="14.25">
      <c r="B39" s="7" t="s">
        <v>17</v>
      </c>
      <c r="C39" s="80">
        <v>6.183894</v>
      </c>
      <c r="D39" s="80">
        <v>0.607</v>
      </c>
      <c r="E39" s="80">
        <v>6.003647</v>
      </c>
      <c r="F39" s="80">
        <v>0.599</v>
      </c>
      <c r="G39" s="80">
        <v>5.607444</v>
      </c>
      <c r="H39" s="80">
        <v>0.615</v>
      </c>
      <c r="I39" s="80">
        <v>6.106941</v>
      </c>
      <c r="J39" s="80">
        <v>0.605</v>
      </c>
      <c r="K39" s="80">
        <v>5.959122</v>
      </c>
      <c r="L39" s="80">
        <v>0.772</v>
      </c>
      <c r="M39" s="80">
        <v>6.101092</v>
      </c>
      <c r="N39" s="80">
        <v>0.723307</v>
      </c>
      <c r="O39" s="80">
        <v>5.944314</v>
      </c>
      <c r="P39" s="80">
        <v>0.823345</v>
      </c>
      <c r="Q39" s="80">
        <v>6.084807</v>
      </c>
      <c r="R39" s="80">
        <v>0.824475</v>
      </c>
      <c r="S39" s="80">
        <v>6.073767</v>
      </c>
      <c r="T39" s="80">
        <v>0.852094</v>
      </c>
      <c r="U39" s="80">
        <v>5.975761</v>
      </c>
      <c r="V39" s="80">
        <v>0.810806</v>
      </c>
      <c r="W39" s="80">
        <v>6.097194</v>
      </c>
      <c r="X39" s="80">
        <v>0.881505</v>
      </c>
      <c r="Y39" s="80">
        <v>5.924626</v>
      </c>
      <c r="Z39" s="80">
        <v>1.00802</v>
      </c>
      <c r="AA39" s="74">
        <f aca="true" t="shared" si="4" ref="AA39:AB43">SUM(C39,E39,G39,I39,K39,M39,O39,Q39,S39,U39,W39,Y39)</f>
        <v>72.062609</v>
      </c>
      <c r="AB39" s="74">
        <f t="shared" si="4"/>
        <v>9.121552000000001</v>
      </c>
    </row>
    <row r="40" spans="2:28" ht="14.25">
      <c r="B40" s="8" t="s">
        <v>18</v>
      </c>
      <c r="C40" s="80">
        <v>10.545456</v>
      </c>
      <c r="D40" s="80">
        <v>46.433</v>
      </c>
      <c r="E40" s="80">
        <v>8.834662</v>
      </c>
      <c r="F40" s="80">
        <v>45.938</v>
      </c>
      <c r="G40" s="80">
        <v>8.364883</v>
      </c>
      <c r="H40" s="80">
        <v>37.914</v>
      </c>
      <c r="I40" s="80">
        <v>10.127645</v>
      </c>
      <c r="J40" s="80">
        <v>38.834</v>
      </c>
      <c r="K40" s="80">
        <v>9.511981</v>
      </c>
      <c r="L40" s="80">
        <v>39.484</v>
      </c>
      <c r="M40" s="80">
        <v>10.9076</v>
      </c>
      <c r="N40" s="80">
        <v>38.986992</v>
      </c>
      <c r="O40" s="80">
        <v>10.612714</v>
      </c>
      <c r="P40" s="80">
        <v>41.069873</v>
      </c>
      <c r="Q40" s="80">
        <v>11.665355</v>
      </c>
      <c r="R40" s="80">
        <v>40.88429</v>
      </c>
      <c r="S40" s="80">
        <v>11.440022</v>
      </c>
      <c r="T40" s="80">
        <v>44.390329</v>
      </c>
      <c r="U40" s="80">
        <v>12.525233</v>
      </c>
      <c r="V40" s="80">
        <v>45.530855</v>
      </c>
      <c r="W40" s="80">
        <v>12.822062</v>
      </c>
      <c r="X40" s="80">
        <v>42.553242</v>
      </c>
      <c r="Y40" s="80">
        <v>12.203524</v>
      </c>
      <c r="Z40" s="80">
        <v>43.263517</v>
      </c>
      <c r="AA40" s="80">
        <f t="shared" si="4"/>
        <v>129.561137</v>
      </c>
      <c r="AB40" s="80">
        <f t="shared" si="4"/>
        <v>505.2820980000001</v>
      </c>
    </row>
    <row r="41" spans="2:28" ht="14.25">
      <c r="B41" s="8" t="s">
        <v>19</v>
      </c>
      <c r="C41" s="80">
        <v>30.659515</v>
      </c>
      <c r="D41" s="80">
        <v>156.264</v>
      </c>
      <c r="E41" s="80">
        <v>30.296466</v>
      </c>
      <c r="F41" s="80">
        <v>160.093</v>
      </c>
      <c r="G41" s="80">
        <v>28.499811</v>
      </c>
      <c r="H41" s="80">
        <v>153.324</v>
      </c>
      <c r="I41" s="80">
        <v>36.949489</v>
      </c>
      <c r="J41" s="80">
        <v>161.312</v>
      </c>
      <c r="K41" s="80">
        <v>37.191815</v>
      </c>
      <c r="L41" s="80">
        <v>160.658</v>
      </c>
      <c r="M41" s="80">
        <v>41.050372</v>
      </c>
      <c r="N41" s="80">
        <v>164.388515</v>
      </c>
      <c r="O41" s="80">
        <v>39.202385</v>
      </c>
      <c r="P41" s="80">
        <v>164.964614</v>
      </c>
      <c r="Q41" s="80">
        <v>40.171148</v>
      </c>
      <c r="R41" s="80">
        <v>165.717485</v>
      </c>
      <c r="S41" s="80">
        <v>40.483645</v>
      </c>
      <c r="T41" s="80">
        <v>161.870504</v>
      </c>
      <c r="U41" s="80">
        <v>40.627297</v>
      </c>
      <c r="V41" s="80">
        <v>163.39485</v>
      </c>
      <c r="W41" s="80">
        <v>39.405773</v>
      </c>
      <c r="X41" s="80">
        <v>158.683341</v>
      </c>
      <c r="Y41" s="80">
        <v>38.445256</v>
      </c>
      <c r="Z41" s="80">
        <v>162.929286</v>
      </c>
      <c r="AA41" s="80">
        <f t="shared" si="4"/>
        <v>442.982972</v>
      </c>
      <c r="AB41" s="80">
        <f t="shared" si="4"/>
        <v>1933.599595</v>
      </c>
    </row>
    <row r="42" spans="2:28" ht="14.25">
      <c r="B42" s="8" t="s">
        <v>20</v>
      </c>
      <c r="C42" s="80">
        <v>8.746571</v>
      </c>
      <c r="D42" s="80">
        <v>4.246</v>
      </c>
      <c r="E42" s="80">
        <v>8.621832</v>
      </c>
      <c r="F42" s="80">
        <v>4.87</v>
      </c>
      <c r="G42" s="80">
        <v>9.135694</v>
      </c>
      <c r="H42" s="80">
        <v>7.86</v>
      </c>
      <c r="I42" s="80">
        <v>10.704</v>
      </c>
      <c r="J42" s="80">
        <v>8.69</v>
      </c>
      <c r="K42" s="80">
        <v>11.771308</v>
      </c>
      <c r="L42" s="80">
        <v>8.798</v>
      </c>
      <c r="M42" s="80">
        <v>12.184208</v>
      </c>
      <c r="N42" s="80">
        <v>9.180177</v>
      </c>
      <c r="O42" s="80">
        <v>13.443827</v>
      </c>
      <c r="P42" s="80">
        <v>9.604426</v>
      </c>
      <c r="Q42" s="80">
        <v>14.126396</v>
      </c>
      <c r="R42" s="80">
        <v>9.951562</v>
      </c>
      <c r="S42" s="80">
        <v>13.490897</v>
      </c>
      <c r="T42" s="80">
        <v>10.515977</v>
      </c>
      <c r="U42" s="80">
        <v>13.266519</v>
      </c>
      <c r="V42" s="80">
        <v>11.052752</v>
      </c>
      <c r="W42" s="80">
        <v>13.182735</v>
      </c>
      <c r="X42" s="80">
        <v>11.324189</v>
      </c>
      <c r="Y42" s="80">
        <v>12.43286</v>
      </c>
      <c r="Z42" s="80">
        <v>11.916539</v>
      </c>
      <c r="AA42" s="80">
        <f t="shared" si="4"/>
        <v>141.10684700000002</v>
      </c>
      <c r="AB42" s="80">
        <f t="shared" si="4"/>
        <v>108.009622</v>
      </c>
    </row>
    <row r="43" spans="2:28" ht="13.5" customHeight="1" thickBot="1">
      <c r="B43" s="9" t="s">
        <v>21</v>
      </c>
      <c r="C43" s="87">
        <v>64.884823</v>
      </c>
      <c r="D43" s="87">
        <v>1.983</v>
      </c>
      <c r="E43" s="87">
        <v>63.565956</v>
      </c>
      <c r="F43" s="87">
        <v>1.929</v>
      </c>
      <c r="G43" s="87">
        <v>59.391318</v>
      </c>
      <c r="H43" s="87">
        <v>2.707</v>
      </c>
      <c r="I43" s="87">
        <v>51.912592</v>
      </c>
      <c r="J43" s="87">
        <v>3.775</v>
      </c>
      <c r="K43" s="87">
        <v>54.311054</v>
      </c>
      <c r="L43" s="87">
        <v>1.814</v>
      </c>
      <c r="M43" s="87">
        <v>62.215709</v>
      </c>
      <c r="N43" s="87">
        <v>2.812095</v>
      </c>
      <c r="O43" s="87">
        <v>63.533441</v>
      </c>
      <c r="P43" s="87">
        <v>2.786586</v>
      </c>
      <c r="Q43" s="87">
        <v>74.377945</v>
      </c>
      <c r="R43" s="87">
        <v>3.194182</v>
      </c>
      <c r="S43" s="87">
        <v>69.461755</v>
      </c>
      <c r="T43" s="87">
        <v>3.276516</v>
      </c>
      <c r="U43" s="87">
        <v>65.533423</v>
      </c>
      <c r="V43" s="87">
        <v>3.373523</v>
      </c>
      <c r="W43" s="87">
        <v>68.914713</v>
      </c>
      <c r="X43" s="87">
        <v>3.638567</v>
      </c>
      <c r="Y43" s="87">
        <v>67.486866</v>
      </c>
      <c r="Z43" s="87">
        <v>3.819903</v>
      </c>
      <c r="AA43" s="87">
        <f t="shared" si="4"/>
        <v>765.5895949999999</v>
      </c>
      <c r="AB43" s="87">
        <f t="shared" si="4"/>
        <v>35.10937199999999</v>
      </c>
    </row>
    <row r="44" spans="2:28" ht="15" thickBot="1">
      <c r="B44" s="10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2:28" ht="15.75" thickBot="1">
      <c r="B45" s="11" t="s">
        <v>22</v>
      </c>
      <c r="C45" s="95">
        <f aca="true" t="shared" si="5" ref="C45:Z45">SUM(C39:C43)</f>
        <v>121.020259</v>
      </c>
      <c r="D45" s="95">
        <f t="shared" si="5"/>
        <v>209.53300000000002</v>
      </c>
      <c r="E45" s="95">
        <f t="shared" si="5"/>
        <v>117.322563</v>
      </c>
      <c r="F45" s="95">
        <f t="shared" si="5"/>
        <v>213.429</v>
      </c>
      <c r="G45" s="95">
        <f t="shared" si="5"/>
        <v>110.99915</v>
      </c>
      <c r="H45" s="95">
        <f t="shared" si="5"/>
        <v>202.42000000000002</v>
      </c>
      <c r="I45" s="95">
        <f t="shared" si="5"/>
        <v>115.800667</v>
      </c>
      <c r="J45" s="95">
        <f t="shared" si="5"/>
        <v>213.216</v>
      </c>
      <c r="K45" s="95">
        <f t="shared" si="5"/>
        <v>118.74528</v>
      </c>
      <c r="L45" s="95">
        <f t="shared" si="5"/>
        <v>211.52599999999998</v>
      </c>
      <c r="M45" s="95">
        <f t="shared" si="5"/>
        <v>132.458981</v>
      </c>
      <c r="N45" s="95">
        <f t="shared" si="5"/>
        <v>216.09108600000002</v>
      </c>
      <c r="O45" s="95">
        <f t="shared" si="5"/>
        <v>132.736681</v>
      </c>
      <c r="P45" s="95">
        <f t="shared" si="5"/>
        <v>219.24884400000002</v>
      </c>
      <c r="Q45" s="95">
        <f t="shared" si="5"/>
        <v>146.42565100000002</v>
      </c>
      <c r="R45" s="95">
        <f t="shared" si="5"/>
        <v>220.57199400000002</v>
      </c>
      <c r="S45" s="95">
        <f t="shared" si="5"/>
        <v>140.950086</v>
      </c>
      <c r="T45" s="95">
        <f t="shared" si="5"/>
        <v>220.90542</v>
      </c>
      <c r="U45" s="95">
        <f t="shared" si="5"/>
        <v>137.92823299999998</v>
      </c>
      <c r="V45" s="95">
        <f t="shared" si="5"/>
        <v>224.162786</v>
      </c>
      <c r="W45" s="95">
        <f t="shared" si="5"/>
        <v>140.42247700000001</v>
      </c>
      <c r="X45" s="95">
        <f t="shared" si="5"/>
        <v>217.08084399999998</v>
      </c>
      <c r="Y45" s="95">
        <f t="shared" si="5"/>
        <v>136.493132</v>
      </c>
      <c r="Z45" s="95">
        <f t="shared" si="5"/>
        <v>222.937265</v>
      </c>
      <c r="AA45" s="95">
        <f>SUM(AA39:AA43)</f>
        <v>1551.30316</v>
      </c>
      <c r="AB45" s="95">
        <f>SUM(AB39:AB43)</f>
        <v>2591.122239</v>
      </c>
    </row>
    <row r="46" spans="2:28" ht="1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2:28" ht="1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2:28" ht="20.25">
      <c r="B48" s="136" t="s">
        <v>46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</row>
    <row r="49" spans="2:28" ht="18">
      <c r="B49" s="137" t="s">
        <v>25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</row>
    <row r="50" spans="2:28" ht="16.5" thickBot="1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15.75" thickBot="1">
      <c r="B51" s="138" t="s">
        <v>1</v>
      </c>
      <c r="C51" s="132" t="s">
        <v>2</v>
      </c>
      <c r="D51" s="133"/>
      <c r="E51" s="132" t="s">
        <v>3</v>
      </c>
      <c r="F51" s="133"/>
      <c r="G51" s="132" t="s">
        <v>4</v>
      </c>
      <c r="H51" s="133"/>
      <c r="I51" s="132" t="s">
        <v>5</v>
      </c>
      <c r="J51" s="133"/>
      <c r="K51" s="132" t="s">
        <v>6</v>
      </c>
      <c r="L51" s="133"/>
      <c r="M51" s="132" t="s">
        <v>7</v>
      </c>
      <c r="N51" s="133"/>
      <c r="O51" s="132" t="s">
        <v>8</v>
      </c>
      <c r="P51" s="133"/>
      <c r="Q51" s="132" t="s">
        <v>9</v>
      </c>
      <c r="R51" s="133"/>
      <c r="S51" s="132" t="s">
        <v>10</v>
      </c>
      <c r="T51" s="133"/>
      <c r="U51" s="132" t="s">
        <v>11</v>
      </c>
      <c r="V51" s="133"/>
      <c r="W51" s="132" t="s">
        <v>12</v>
      </c>
      <c r="X51" s="133"/>
      <c r="Y51" s="132" t="s">
        <v>13</v>
      </c>
      <c r="Z51" s="133"/>
      <c r="AA51" s="134" t="s">
        <v>14</v>
      </c>
      <c r="AB51" s="135"/>
    </row>
    <row r="52" spans="2:28" ht="15.75" thickBot="1">
      <c r="B52" s="139"/>
      <c r="C52" s="3" t="s">
        <v>15</v>
      </c>
      <c r="D52" s="4" t="s">
        <v>16</v>
      </c>
      <c r="E52" s="3" t="s">
        <v>15</v>
      </c>
      <c r="F52" s="4" t="s">
        <v>16</v>
      </c>
      <c r="G52" s="3" t="s">
        <v>15</v>
      </c>
      <c r="H52" s="4" t="s">
        <v>16</v>
      </c>
      <c r="I52" s="3" t="s">
        <v>15</v>
      </c>
      <c r="J52" s="4" t="s">
        <v>16</v>
      </c>
      <c r="K52" s="3" t="s">
        <v>15</v>
      </c>
      <c r="L52" s="4" t="s">
        <v>16</v>
      </c>
      <c r="M52" s="3" t="s">
        <v>15</v>
      </c>
      <c r="N52" s="4" t="s">
        <v>16</v>
      </c>
      <c r="O52" s="3" t="s">
        <v>15</v>
      </c>
      <c r="P52" s="4" t="s">
        <v>16</v>
      </c>
      <c r="Q52" s="3" t="s">
        <v>15</v>
      </c>
      <c r="R52" s="4" t="s">
        <v>16</v>
      </c>
      <c r="S52" s="3" t="s">
        <v>15</v>
      </c>
      <c r="T52" s="4" t="s">
        <v>16</v>
      </c>
      <c r="U52" s="3" t="s">
        <v>15</v>
      </c>
      <c r="V52" s="4" t="s">
        <v>16</v>
      </c>
      <c r="W52" s="3" t="s">
        <v>15</v>
      </c>
      <c r="X52" s="4" t="s">
        <v>16</v>
      </c>
      <c r="Y52" s="3" t="s">
        <v>15</v>
      </c>
      <c r="Z52" s="4" t="s">
        <v>16</v>
      </c>
      <c r="AA52" s="5" t="s">
        <v>15</v>
      </c>
      <c r="AB52" s="6" t="s">
        <v>16</v>
      </c>
    </row>
    <row r="53" spans="2:28" ht="14.25">
      <c r="B53" s="7" t="s">
        <v>17</v>
      </c>
      <c r="C53" s="80">
        <v>6.115873</v>
      </c>
      <c r="D53" s="80">
        <v>0.908118</v>
      </c>
      <c r="E53" s="80">
        <v>6.347649</v>
      </c>
      <c r="F53" s="80">
        <v>0.907471</v>
      </c>
      <c r="G53" s="80">
        <v>6.171959</v>
      </c>
      <c r="H53" s="80">
        <v>0.912019</v>
      </c>
      <c r="I53" s="80">
        <v>6.179995</v>
      </c>
      <c r="J53" s="80">
        <v>1.640532</v>
      </c>
      <c r="K53" s="80">
        <v>5.800654</v>
      </c>
      <c r="L53" s="80">
        <v>0.995152</v>
      </c>
      <c r="M53" s="80">
        <v>6.1099</v>
      </c>
      <c r="N53" s="80">
        <v>1.053159</v>
      </c>
      <c r="O53" s="80">
        <v>6.039178</v>
      </c>
      <c r="P53" s="80">
        <v>1.01905</v>
      </c>
      <c r="Q53" s="80">
        <v>6.256524</v>
      </c>
      <c r="R53" s="80">
        <v>1.088219</v>
      </c>
      <c r="S53" s="80">
        <v>6.354907</v>
      </c>
      <c r="T53" s="80">
        <v>1.132603</v>
      </c>
      <c r="U53" s="80">
        <f>6147161/1000000</f>
        <v>6.147161</v>
      </c>
      <c r="V53" s="74">
        <f>(1152325/1000000)</f>
        <v>1.152325</v>
      </c>
      <c r="W53" s="80">
        <v>6.359311</v>
      </c>
      <c r="X53" s="80">
        <v>1.067626</v>
      </c>
      <c r="Y53" s="124">
        <v>6.267165</v>
      </c>
      <c r="Z53" s="99"/>
      <c r="AA53" s="74">
        <f aca="true" t="shared" si="6" ref="AA53:AB57">SUM(C53,E53,G53,I53,K53,M53,O53,Q53,S53,U53,W53,Y53)</f>
        <v>74.15027599999999</v>
      </c>
      <c r="AB53" s="74">
        <f t="shared" si="6"/>
        <v>11.876274</v>
      </c>
    </row>
    <row r="54" spans="2:28" ht="14.25">
      <c r="B54" s="8" t="s">
        <v>18</v>
      </c>
      <c r="C54" s="80">
        <v>12.256267</v>
      </c>
      <c r="D54" s="80">
        <v>43.086796</v>
      </c>
      <c r="E54" s="80">
        <v>11.909308</v>
      </c>
      <c r="F54" s="80">
        <v>43.633522</v>
      </c>
      <c r="G54" s="80">
        <v>12.633746</v>
      </c>
      <c r="H54" s="80">
        <v>51.66038</v>
      </c>
      <c r="I54" s="80">
        <v>12.375681</v>
      </c>
      <c r="J54" s="80">
        <v>49.54078</v>
      </c>
      <c r="K54" s="80">
        <v>12.667615</v>
      </c>
      <c r="L54" s="80">
        <v>50.301307</v>
      </c>
      <c r="M54" s="80">
        <v>13.132798</v>
      </c>
      <c r="N54" s="80">
        <v>49.266943</v>
      </c>
      <c r="O54" s="80">
        <v>12.520063</v>
      </c>
      <c r="P54" s="80">
        <v>48.25721</v>
      </c>
      <c r="Q54" s="80">
        <v>14.300349</v>
      </c>
      <c r="R54" s="80">
        <v>49.478862</v>
      </c>
      <c r="S54" s="80">
        <v>14.467089</v>
      </c>
      <c r="T54" s="80">
        <v>48.823944</v>
      </c>
      <c r="U54" s="80">
        <f>14293567/1000000</f>
        <v>14.293567</v>
      </c>
      <c r="V54" s="80">
        <f>(48006233/1000000)</f>
        <v>48.006233</v>
      </c>
      <c r="W54" s="80">
        <v>13.724507</v>
      </c>
      <c r="X54" s="80">
        <v>49.842109</v>
      </c>
      <c r="Y54" s="80">
        <v>12.905791</v>
      </c>
      <c r="Z54" s="99"/>
      <c r="AA54" s="80">
        <f t="shared" si="6"/>
        <v>157.18678099999997</v>
      </c>
      <c r="AB54" s="80">
        <f t="shared" si="6"/>
        <v>531.898086</v>
      </c>
    </row>
    <row r="55" spans="2:28" ht="14.25">
      <c r="B55" s="8" t="s">
        <v>19</v>
      </c>
      <c r="C55" s="80">
        <v>36.458834</v>
      </c>
      <c r="D55" s="80">
        <v>164.28443</v>
      </c>
      <c r="E55" s="80">
        <v>35.526433</v>
      </c>
      <c r="F55" s="80">
        <v>160.913425</v>
      </c>
      <c r="G55" s="80">
        <v>40.332552</v>
      </c>
      <c r="H55" s="80">
        <v>162.300172</v>
      </c>
      <c r="I55" s="80">
        <v>43.504961</v>
      </c>
      <c r="J55" s="80">
        <v>176.169517</v>
      </c>
      <c r="K55" s="80">
        <v>42.382365</v>
      </c>
      <c r="L55" s="80">
        <v>161.147051</v>
      </c>
      <c r="M55" s="80">
        <v>46.790042</v>
      </c>
      <c r="N55" s="80">
        <v>173.405377</v>
      </c>
      <c r="O55" s="80">
        <v>48.60246</v>
      </c>
      <c r="P55" s="80">
        <v>175.11154</v>
      </c>
      <c r="Q55" s="80">
        <v>53.215504</v>
      </c>
      <c r="R55" s="80">
        <v>179.544976</v>
      </c>
      <c r="S55" s="80">
        <v>53.722981</v>
      </c>
      <c r="T55" s="80">
        <v>181.90455</v>
      </c>
      <c r="U55" s="80">
        <f>(51398645/1000000)</f>
        <v>51.398645</v>
      </c>
      <c r="V55" s="80">
        <f>(185650886/1000000)</f>
        <v>185.650886</v>
      </c>
      <c r="W55" s="80">
        <v>51.421705</v>
      </c>
      <c r="X55" s="80">
        <v>185.845777</v>
      </c>
      <c r="Y55" s="80">
        <v>48.288966</v>
      </c>
      <c r="Z55" s="99"/>
      <c r="AA55" s="80">
        <f t="shared" si="6"/>
        <v>551.645448</v>
      </c>
      <c r="AB55" s="80">
        <f t="shared" si="6"/>
        <v>1906.277701</v>
      </c>
    </row>
    <row r="56" spans="2:28" ht="14.25">
      <c r="B56" s="8" t="s">
        <v>20</v>
      </c>
      <c r="C56" s="80">
        <v>13.99792</v>
      </c>
      <c r="D56" s="80">
        <v>12.272719</v>
      </c>
      <c r="E56" s="80">
        <v>11.002754</v>
      </c>
      <c r="F56" s="80">
        <v>14.180514</v>
      </c>
      <c r="G56" s="80">
        <v>12.387537</v>
      </c>
      <c r="H56" s="80">
        <v>14.427494</v>
      </c>
      <c r="I56" s="80">
        <v>13.27195</v>
      </c>
      <c r="J56" s="80">
        <v>15.440956</v>
      </c>
      <c r="K56" s="80">
        <v>13.633629</v>
      </c>
      <c r="L56" s="80">
        <v>15.98951</v>
      </c>
      <c r="M56" s="80">
        <v>15.112085</v>
      </c>
      <c r="N56" s="80">
        <v>16.85382</v>
      </c>
      <c r="O56" s="80">
        <v>15.166429</v>
      </c>
      <c r="P56" s="80">
        <v>16.138254</v>
      </c>
      <c r="Q56" s="80">
        <v>15.488465</v>
      </c>
      <c r="R56" s="80">
        <v>13.334829</v>
      </c>
      <c r="S56" s="80">
        <v>14.961246</v>
      </c>
      <c r="T56" s="80">
        <v>12.613703</v>
      </c>
      <c r="U56" s="80">
        <f>(14699382/1000000)</f>
        <v>14.699382</v>
      </c>
      <c r="V56" s="80">
        <f>(12413891/1000000)</f>
        <v>12.413891</v>
      </c>
      <c r="W56" s="80">
        <v>14.533402</v>
      </c>
      <c r="X56" s="80">
        <v>12.63102</v>
      </c>
      <c r="Y56" s="80">
        <v>13.904837</v>
      </c>
      <c r="Z56" s="99"/>
      <c r="AA56" s="80">
        <f t="shared" si="6"/>
        <v>168.15963600000003</v>
      </c>
      <c r="AB56" s="80">
        <f t="shared" si="6"/>
        <v>156.29671000000002</v>
      </c>
    </row>
    <row r="57" spans="2:28" ht="15" thickBot="1">
      <c r="B57" s="9" t="s">
        <v>21</v>
      </c>
      <c r="C57" s="87">
        <v>69.597899</v>
      </c>
      <c r="D57" s="87">
        <v>4.46555</v>
      </c>
      <c r="E57" s="87">
        <v>63.57312</v>
      </c>
      <c r="F57" s="87">
        <v>4.364272</v>
      </c>
      <c r="G57" s="87">
        <v>65.889337</v>
      </c>
      <c r="H57" s="87">
        <v>4.560221</v>
      </c>
      <c r="I57" s="87">
        <v>67.911012</v>
      </c>
      <c r="J57" s="87">
        <v>4.764884</v>
      </c>
      <c r="K57" s="87">
        <v>67.93008</v>
      </c>
      <c r="L57" s="87">
        <v>5.480409</v>
      </c>
      <c r="M57" s="87">
        <v>73.58481</v>
      </c>
      <c r="N57" s="87">
        <v>5.441438</v>
      </c>
      <c r="O57" s="87">
        <v>75.269501</v>
      </c>
      <c r="P57" s="87">
        <v>5.589704</v>
      </c>
      <c r="Q57" s="87">
        <v>80.006188</v>
      </c>
      <c r="R57" s="87">
        <v>5.396254</v>
      </c>
      <c r="S57" s="87">
        <v>80.767087</v>
      </c>
      <c r="T57" s="87">
        <v>5.387543</v>
      </c>
      <c r="U57" s="87">
        <f>(78568491/1000000)</f>
        <v>78.568491</v>
      </c>
      <c r="V57" s="87">
        <f>(5330079/1000000)</f>
        <v>5.330079</v>
      </c>
      <c r="W57" s="87">
        <v>78.545997</v>
      </c>
      <c r="X57" s="87">
        <v>5.458046</v>
      </c>
      <c r="Y57" s="87">
        <v>76.062815</v>
      </c>
      <c r="Z57" s="120"/>
      <c r="AA57" s="87">
        <f t="shared" si="6"/>
        <v>877.7063369999998</v>
      </c>
      <c r="AB57" s="87">
        <f t="shared" si="6"/>
        <v>56.2384</v>
      </c>
    </row>
    <row r="58" spans="2:28" ht="15" thickBot="1">
      <c r="B58" s="10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2:28" ht="15.75" thickBot="1">
      <c r="B59" s="11" t="s">
        <v>22</v>
      </c>
      <c r="C59" s="95">
        <f aca="true" t="shared" si="7" ref="C59:Z59">SUM(C53:C57)</f>
        <v>138.42679299999998</v>
      </c>
      <c r="D59" s="95">
        <f t="shared" si="7"/>
        <v>225.01761299999998</v>
      </c>
      <c r="E59" s="95">
        <f t="shared" si="7"/>
        <v>128.359264</v>
      </c>
      <c r="F59" s="95">
        <f t="shared" si="7"/>
        <v>223.99920399999996</v>
      </c>
      <c r="G59" s="95">
        <f t="shared" si="7"/>
        <v>137.41513099999997</v>
      </c>
      <c r="H59" s="95">
        <f t="shared" si="7"/>
        <v>233.860286</v>
      </c>
      <c r="I59" s="95">
        <f t="shared" si="7"/>
        <v>143.24359900000002</v>
      </c>
      <c r="J59" s="95">
        <f t="shared" si="7"/>
        <v>247.556669</v>
      </c>
      <c r="K59" s="95">
        <f t="shared" si="7"/>
        <v>142.414343</v>
      </c>
      <c r="L59" s="95">
        <f t="shared" si="7"/>
        <v>233.913429</v>
      </c>
      <c r="M59" s="95">
        <f t="shared" si="7"/>
        <v>154.729635</v>
      </c>
      <c r="N59" s="95">
        <f t="shared" si="7"/>
        <v>246.020737</v>
      </c>
      <c r="O59" s="95">
        <f t="shared" si="7"/>
        <v>157.59763099999998</v>
      </c>
      <c r="P59" s="95">
        <f t="shared" si="7"/>
        <v>246.115758</v>
      </c>
      <c r="Q59" s="95">
        <f t="shared" si="7"/>
        <v>169.26703</v>
      </c>
      <c r="R59" s="95">
        <f t="shared" si="7"/>
        <v>248.84314</v>
      </c>
      <c r="S59" s="95">
        <f t="shared" si="7"/>
        <v>170.27330999999998</v>
      </c>
      <c r="T59" s="95">
        <f t="shared" si="7"/>
        <v>249.86234299999998</v>
      </c>
      <c r="U59" s="95">
        <f t="shared" si="7"/>
        <v>165.10724599999998</v>
      </c>
      <c r="V59" s="95">
        <f t="shared" si="7"/>
        <v>252.55341400000003</v>
      </c>
      <c r="W59" s="95">
        <f t="shared" si="7"/>
        <v>164.584922</v>
      </c>
      <c r="X59" s="95">
        <f t="shared" si="7"/>
        <v>254.844578</v>
      </c>
      <c r="Y59" s="95">
        <f>SUM(Y53:Y57)</f>
        <v>157.429574</v>
      </c>
      <c r="Z59" s="95">
        <f t="shared" si="7"/>
        <v>0</v>
      </c>
      <c r="AA59" s="95">
        <f>SUM(AA53:AA57)</f>
        <v>1828.848478</v>
      </c>
      <c r="AB59" s="95">
        <f>SUM(AB53:AB57)</f>
        <v>2662.587171</v>
      </c>
    </row>
    <row r="60" spans="2:28" ht="1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2:28" ht="1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22"/>
      <c r="M61" s="22"/>
      <c r="N61" s="22"/>
      <c r="O61" s="22"/>
      <c r="P61" s="22"/>
      <c r="Q61" s="22"/>
      <c r="R61" s="22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2:31" ht="20.25">
      <c r="B62" s="136" t="s">
        <v>46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20"/>
      <c r="AD62" s="20"/>
      <c r="AE62" s="20"/>
    </row>
    <row r="63" spans="2:31" ht="18">
      <c r="B63" s="137" t="s">
        <v>26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21"/>
      <c r="AD63" s="21"/>
      <c r="AE63" s="21"/>
    </row>
    <row r="64" spans="2:28" ht="15.75" thickBot="1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2:28" ht="15.75" thickBot="1">
      <c r="B65" s="138" t="s">
        <v>1</v>
      </c>
      <c r="C65" s="132" t="s">
        <v>2</v>
      </c>
      <c r="D65" s="133"/>
      <c r="E65" s="132" t="s">
        <v>3</v>
      </c>
      <c r="F65" s="133"/>
      <c r="G65" s="132" t="s">
        <v>4</v>
      </c>
      <c r="H65" s="133"/>
      <c r="I65" s="132" t="s">
        <v>5</v>
      </c>
      <c r="J65" s="133"/>
      <c r="K65" s="132" t="s">
        <v>6</v>
      </c>
      <c r="L65" s="133"/>
      <c r="M65" s="132" t="s">
        <v>7</v>
      </c>
      <c r="N65" s="133"/>
      <c r="O65" s="132" t="s">
        <v>8</v>
      </c>
      <c r="P65" s="133"/>
      <c r="Q65" s="132" t="s">
        <v>9</v>
      </c>
      <c r="R65" s="133"/>
      <c r="S65" s="132" t="s">
        <v>10</v>
      </c>
      <c r="T65" s="133"/>
      <c r="U65" s="132" t="s">
        <v>11</v>
      </c>
      <c r="V65" s="133"/>
      <c r="W65" s="132" t="s">
        <v>12</v>
      </c>
      <c r="X65" s="133"/>
      <c r="Y65" s="132" t="s">
        <v>13</v>
      </c>
      <c r="Z65" s="133"/>
      <c r="AA65" s="134" t="s">
        <v>14</v>
      </c>
      <c r="AB65" s="135"/>
    </row>
    <row r="66" spans="2:28" ht="15.75" thickBot="1">
      <c r="B66" s="139"/>
      <c r="C66" s="3" t="s">
        <v>15</v>
      </c>
      <c r="D66" s="4" t="s">
        <v>16</v>
      </c>
      <c r="E66" s="3" t="s">
        <v>15</v>
      </c>
      <c r="F66" s="4" t="s">
        <v>16</v>
      </c>
      <c r="G66" s="3" t="s">
        <v>15</v>
      </c>
      <c r="H66" s="4" t="s">
        <v>16</v>
      </c>
      <c r="I66" s="3" t="s">
        <v>15</v>
      </c>
      <c r="J66" s="4" t="s">
        <v>16</v>
      </c>
      <c r="K66" s="3" t="s">
        <v>15</v>
      </c>
      <c r="L66" s="4" t="s">
        <v>16</v>
      </c>
      <c r="M66" s="3" t="s">
        <v>15</v>
      </c>
      <c r="N66" s="4" t="s">
        <v>16</v>
      </c>
      <c r="O66" s="3" t="s">
        <v>15</v>
      </c>
      <c r="P66" s="4" t="s">
        <v>16</v>
      </c>
      <c r="Q66" s="3" t="s">
        <v>15</v>
      </c>
      <c r="R66" s="4" t="s">
        <v>16</v>
      </c>
      <c r="S66" s="3" t="s">
        <v>15</v>
      </c>
      <c r="T66" s="4" t="s">
        <v>16</v>
      </c>
      <c r="U66" s="3" t="s">
        <v>15</v>
      </c>
      <c r="V66" s="4" t="s">
        <v>16</v>
      </c>
      <c r="W66" s="3" t="s">
        <v>15</v>
      </c>
      <c r="X66" s="4" t="s">
        <v>16</v>
      </c>
      <c r="Y66" s="3" t="s">
        <v>15</v>
      </c>
      <c r="Z66" s="4" t="s">
        <v>16</v>
      </c>
      <c r="AA66" s="5" t="s">
        <v>15</v>
      </c>
      <c r="AB66" s="6" t="s">
        <v>16</v>
      </c>
    </row>
    <row r="67" spans="2:28" ht="14.25">
      <c r="B67" s="7" t="s">
        <v>17</v>
      </c>
      <c r="C67" s="80">
        <v>6.421676</v>
      </c>
      <c r="D67" s="80">
        <v>1.010115</v>
      </c>
      <c r="E67" s="80">
        <v>6.454789</v>
      </c>
      <c r="F67" s="80">
        <v>1.002242</v>
      </c>
      <c r="G67" s="80">
        <v>6.074445</v>
      </c>
      <c r="H67" s="80">
        <v>1.014665</v>
      </c>
      <c r="I67" s="80">
        <v>6.444838</v>
      </c>
      <c r="J67" s="80">
        <v>1.018622</v>
      </c>
      <c r="K67" s="80">
        <v>6.25169</v>
      </c>
      <c r="L67" s="80">
        <v>1.047367</v>
      </c>
      <c r="M67" s="80">
        <v>6.600887</v>
      </c>
      <c r="N67" s="80">
        <v>1.11841</v>
      </c>
      <c r="O67" s="80">
        <v>6.356628</v>
      </c>
      <c r="P67" s="80">
        <v>1.143879</v>
      </c>
      <c r="Q67" s="80">
        <v>6.581718</v>
      </c>
      <c r="R67" s="80">
        <v>1.161732</v>
      </c>
      <c r="S67" s="80">
        <v>6.657858</v>
      </c>
      <c r="T67" s="80">
        <v>1.176409</v>
      </c>
      <c r="U67" s="80">
        <v>6.483468</v>
      </c>
      <c r="V67" s="80">
        <v>1.160417</v>
      </c>
      <c r="W67" s="80">
        <v>6.631308</v>
      </c>
      <c r="X67" s="80">
        <v>1.211725</v>
      </c>
      <c r="Y67" s="80">
        <v>6.522564</v>
      </c>
      <c r="Z67" s="99"/>
      <c r="AA67" s="74">
        <f aca="true" t="shared" si="8" ref="AA67:AB71">SUM(C67,E67,G67,I67,K67,M67,O67,Q67,S67,U67,W67,Y67)</f>
        <v>77.481869</v>
      </c>
      <c r="AB67" s="74">
        <f>SUM(D67,F67,H67,J67,L67,N67,P67,R67,T67,V67,X67,Z67)</f>
        <v>12.065583</v>
      </c>
    </row>
    <row r="68" spans="2:28" ht="14.25">
      <c r="B68" s="8" t="s">
        <v>18</v>
      </c>
      <c r="C68" s="80">
        <v>10.723983</v>
      </c>
      <c r="D68" s="80">
        <v>50.618089</v>
      </c>
      <c r="E68" s="80">
        <v>11.278009</v>
      </c>
      <c r="F68" s="80">
        <v>48.400137</v>
      </c>
      <c r="G68" s="80">
        <v>12.788056</v>
      </c>
      <c r="H68" s="80">
        <v>42.868121</v>
      </c>
      <c r="I68" s="80">
        <v>14.126789</v>
      </c>
      <c r="J68" s="80">
        <v>49.016093</v>
      </c>
      <c r="K68" s="80">
        <v>13.763338</v>
      </c>
      <c r="L68" s="80">
        <v>49.971167</v>
      </c>
      <c r="M68" s="80">
        <v>14.748011</v>
      </c>
      <c r="N68" s="80">
        <v>49.527963</v>
      </c>
      <c r="O68" s="80">
        <v>14.098587</v>
      </c>
      <c r="P68" s="80">
        <v>51.001679</v>
      </c>
      <c r="Q68" s="80">
        <v>14.367466</v>
      </c>
      <c r="R68" s="80">
        <v>50.274301</v>
      </c>
      <c r="S68" s="80">
        <v>14.977411</v>
      </c>
      <c r="T68" s="80">
        <v>50.634069</v>
      </c>
      <c r="U68" s="80">
        <v>14.235852</v>
      </c>
      <c r="V68" s="80">
        <v>50.637413</v>
      </c>
      <c r="W68" s="80">
        <v>15.072901</v>
      </c>
      <c r="X68" s="80">
        <v>50.298055</v>
      </c>
      <c r="Y68" s="80">
        <v>14.123048</v>
      </c>
      <c r="Z68" s="99"/>
      <c r="AA68" s="80">
        <f t="shared" si="8"/>
        <v>164.30345100000002</v>
      </c>
      <c r="AB68" s="80">
        <f t="shared" si="8"/>
        <v>543.247087</v>
      </c>
    </row>
    <row r="69" spans="2:28" ht="14.25">
      <c r="B69" s="8" t="s">
        <v>19</v>
      </c>
      <c r="C69" s="80">
        <v>44.761453</v>
      </c>
      <c r="D69" s="80">
        <v>189.394258</v>
      </c>
      <c r="E69" s="80">
        <v>45.467913</v>
      </c>
      <c r="F69" s="80">
        <v>180.350024</v>
      </c>
      <c r="G69" s="80">
        <v>46.402642</v>
      </c>
      <c r="H69" s="80">
        <v>183.392014</v>
      </c>
      <c r="I69" s="80">
        <v>50.834178</v>
      </c>
      <c r="J69" s="80">
        <v>184.877692</v>
      </c>
      <c r="K69" s="80">
        <v>52.06987</v>
      </c>
      <c r="L69" s="80">
        <v>200.327107</v>
      </c>
      <c r="M69" s="80">
        <v>56.734642</v>
      </c>
      <c r="N69" s="80">
        <v>203.41669</v>
      </c>
      <c r="O69" s="80">
        <v>56.979489</v>
      </c>
      <c r="P69" s="80">
        <v>201.562614</v>
      </c>
      <c r="Q69" s="80">
        <v>60.207005</v>
      </c>
      <c r="R69" s="80">
        <v>201.341457</v>
      </c>
      <c r="S69" s="80">
        <v>57.770109</v>
      </c>
      <c r="T69" s="80">
        <v>203.07345</v>
      </c>
      <c r="U69" s="80">
        <v>56.457858</v>
      </c>
      <c r="V69" s="80">
        <v>206.642453</v>
      </c>
      <c r="W69" s="80">
        <v>59.696</v>
      </c>
      <c r="X69" s="80">
        <v>207.18357</v>
      </c>
      <c r="Y69" s="80">
        <v>51.778413</v>
      </c>
      <c r="Z69" s="99"/>
      <c r="AA69" s="80">
        <f t="shared" si="8"/>
        <v>639.159572</v>
      </c>
      <c r="AB69" s="80">
        <f t="shared" si="8"/>
        <v>2161.561329</v>
      </c>
    </row>
    <row r="70" spans="2:28" ht="14.25">
      <c r="B70" s="8" t="s">
        <v>20</v>
      </c>
      <c r="C70" s="80">
        <v>13.608304</v>
      </c>
      <c r="D70" s="80">
        <v>13.528867</v>
      </c>
      <c r="E70" s="80">
        <v>13.198527</v>
      </c>
      <c r="F70" s="80">
        <v>13.058412</v>
      </c>
      <c r="G70" s="80">
        <v>13.565574</v>
      </c>
      <c r="H70" s="80">
        <v>13.030181</v>
      </c>
      <c r="I70" s="80">
        <v>14.921536</v>
      </c>
      <c r="J70" s="80">
        <v>13.557963</v>
      </c>
      <c r="K70" s="80">
        <v>14.731073</v>
      </c>
      <c r="L70" s="80">
        <v>14.257742</v>
      </c>
      <c r="M70" s="80">
        <v>17.273613</v>
      </c>
      <c r="N70" s="80">
        <v>15.347727</v>
      </c>
      <c r="O70" s="80">
        <v>15.915243</v>
      </c>
      <c r="P70" s="80">
        <v>15.526065</v>
      </c>
      <c r="Q70" s="80">
        <v>17.295228</v>
      </c>
      <c r="R70" s="80">
        <v>14.762853</v>
      </c>
      <c r="S70" s="80">
        <v>16.722822</v>
      </c>
      <c r="T70" s="80">
        <v>15.886262</v>
      </c>
      <c r="U70" s="80">
        <v>18.492046</v>
      </c>
      <c r="V70" s="80">
        <v>20.689711</v>
      </c>
      <c r="W70" s="80">
        <v>18.409427</v>
      </c>
      <c r="X70" s="80">
        <v>21.220173</v>
      </c>
      <c r="Y70" s="80">
        <v>17.716979</v>
      </c>
      <c r="Z70" s="99"/>
      <c r="AA70" s="80">
        <f t="shared" si="8"/>
        <v>191.850372</v>
      </c>
      <c r="AB70" s="80">
        <f t="shared" si="8"/>
        <v>170.86595599999998</v>
      </c>
    </row>
    <row r="71" spans="2:28" ht="15" thickBot="1">
      <c r="B71" s="9" t="s">
        <v>21</v>
      </c>
      <c r="C71" s="87">
        <v>76.901289</v>
      </c>
      <c r="D71" s="87">
        <v>5.243036</v>
      </c>
      <c r="E71" s="87">
        <v>75.428956</v>
      </c>
      <c r="F71" s="87">
        <v>5.600941</v>
      </c>
      <c r="G71" s="87">
        <v>74.277691</v>
      </c>
      <c r="H71" s="87">
        <v>6.372242</v>
      </c>
      <c r="I71" s="87">
        <v>80.544202</v>
      </c>
      <c r="J71" s="87">
        <v>6.288439</v>
      </c>
      <c r="K71" s="87">
        <v>78.756061</v>
      </c>
      <c r="L71" s="87">
        <v>6.539845</v>
      </c>
      <c r="M71" s="87">
        <v>87.950049</v>
      </c>
      <c r="N71" s="87">
        <v>6.474038</v>
      </c>
      <c r="O71" s="87">
        <v>83.297984</v>
      </c>
      <c r="P71" s="87">
        <v>7.170461</v>
      </c>
      <c r="Q71" s="87">
        <v>89.036229</v>
      </c>
      <c r="R71" s="87">
        <v>6.859499</v>
      </c>
      <c r="S71" s="87">
        <v>87.46471</v>
      </c>
      <c r="T71" s="87">
        <v>8.555294</v>
      </c>
      <c r="U71" s="87">
        <v>87.563169</v>
      </c>
      <c r="V71" s="87">
        <v>9.763595</v>
      </c>
      <c r="W71" s="87">
        <v>86.917749</v>
      </c>
      <c r="X71" s="87">
        <v>9.792167</v>
      </c>
      <c r="Y71" s="87">
        <v>85.638968</v>
      </c>
      <c r="Z71" s="120"/>
      <c r="AA71" s="87">
        <f t="shared" si="8"/>
        <v>993.777057</v>
      </c>
      <c r="AB71" s="87">
        <f t="shared" si="8"/>
        <v>78.659557</v>
      </c>
    </row>
    <row r="72" spans="2:28" ht="15" thickBot="1">
      <c r="B72" s="10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2:28" ht="15" customHeight="1" thickBot="1">
      <c r="B73" s="11" t="s">
        <v>22</v>
      </c>
      <c r="C73" s="95">
        <f aca="true" t="shared" si="9" ref="C73:Z73">SUM(C67:C71)</f>
        <v>152.416705</v>
      </c>
      <c r="D73" s="95">
        <f t="shared" si="9"/>
        <v>259.794365</v>
      </c>
      <c r="E73" s="95">
        <f t="shared" si="9"/>
        <v>151.828194</v>
      </c>
      <c r="F73" s="95">
        <f t="shared" si="9"/>
        <v>248.411756</v>
      </c>
      <c r="G73" s="95">
        <f t="shared" si="9"/>
        <v>153.108408</v>
      </c>
      <c r="H73" s="95">
        <f t="shared" si="9"/>
        <v>246.677223</v>
      </c>
      <c r="I73" s="95">
        <f t="shared" si="9"/>
        <v>166.871543</v>
      </c>
      <c r="J73" s="95">
        <f t="shared" si="9"/>
        <v>254.758809</v>
      </c>
      <c r="K73" s="95">
        <f t="shared" si="9"/>
        <v>165.572032</v>
      </c>
      <c r="L73" s="95">
        <f t="shared" si="9"/>
        <v>272.143228</v>
      </c>
      <c r="M73" s="95">
        <f t="shared" si="9"/>
        <v>183.30720200000002</v>
      </c>
      <c r="N73" s="95">
        <f t="shared" si="9"/>
        <v>275.884828</v>
      </c>
      <c r="O73" s="95">
        <f t="shared" si="9"/>
        <v>176.647931</v>
      </c>
      <c r="P73" s="95">
        <f t="shared" si="9"/>
        <v>276.404698</v>
      </c>
      <c r="Q73" s="95">
        <f t="shared" si="9"/>
        <v>187.48764600000004</v>
      </c>
      <c r="R73" s="95">
        <f t="shared" si="9"/>
        <v>274.39984200000004</v>
      </c>
      <c r="S73" s="95">
        <f t="shared" si="9"/>
        <v>183.59291</v>
      </c>
      <c r="T73" s="95">
        <f t="shared" si="9"/>
        <v>279.325484</v>
      </c>
      <c r="U73" s="95">
        <f t="shared" si="9"/>
        <v>183.232393</v>
      </c>
      <c r="V73" s="95">
        <f t="shared" si="9"/>
        <v>288.893589</v>
      </c>
      <c r="W73" s="95">
        <f t="shared" si="9"/>
        <v>186.72738499999997</v>
      </c>
      <c r="X73" s="95">
        <f t="shared" si="9"/>
        <v>289.70569</v>
      </c>
      <c r="Y73" s="95">
        <f t="shared" si="9"/>
        <v>175.779972</v>
      </c>
      <c r="Z73" s="95">
        <f t="shared" si="9"/>
        <v>0</v>
      </c>
      <c r="AA73" s="95">
        <f>SUM(AA67:AA71)</f>
        <v>2066.5723209999996</v>
      </c>
      <c r="AB73" s="95">
        <f>SUM(AB67:AB71)</f>
        <v>2966.399512</v>
      </c>
    </row>
    <row r="74" spans="2:28" ht="15" customHeight="1"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2:28" ht="15" customHeight="1"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2:28" ht="18.75" customHeight="1">
      <c r="B76" s="136" t="s">
        <v>46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</row>
    <row r="77" spans="2:28" ht="18">
      <c r="B77" s="137" t="s">
        <v>27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</row>
    <row r="78" ht="13.5" thickBot="1"/>
    <row r="79" spans="2:28" ht="15.75" thickBot="1">
      <c r="B79" s="138" t="s">
        <v>1</v>
      </c>
      <c r="C79" s="132" t="s">
        <v>2</v>
      </c>
      <c r="D79" s="133"/>
      <c r="E79" s="132" t="s">
        <v>3</v>
      </c>
      <c r="F79" s="133"/>
      <c r="G79" s="132" t="s">
        <v>4</v>
      </c>
      <c r="H79" s="133"/>
      <c r="I79" s="132" t="s">
        <v>5</v>
      </c>
      <c r="J79" s="133"/>
      <c r="K79" s="132" t="s">
        <v>6</v>
      </c>
      <c r="L79" s="133"/>
      <c r="M79" s="132" t="s">
        <v>7</v>
      </c>
      <c r="N79" s="133"/>
      <c r="O79" s="132" t="s">
        <v>8</v>
      </c>
      <c r="P79" s="133"/>
      <c r="Q79" s="132" t="s">
        <v>9</v>
      </c>
      <c r="R79" s="133"/>
      <c r="S79" s="132" t="s">
        <v>10</v>
      </c>
      <c r="T79" s="133"/>
      <c r="U79" s="132" t="s">
        <v>11</v>
      </c>
      <c r="V79" s="133"/>
      <c r="W79" s="132" t="s">
        <v>12</v>
      </c>
      <c r="X79" s="133"/>
      <c r="Y79" s="132" t="s">
        <v>13</v>
      </c>
      <c r="Z79" s="133"/>
      <c r="AA79" s="134" t="s">
        <v>14</v>
      </c>
      <c r="AB79" s="135"/>
    </row>
    <row r="80" spans="2:28" ht="15.75" thickBot="1">
      <c r="B80" s="139"/>
      <c r="C80" s="3" t="s">
        <v>15</v>
      </c>
      <c r="D80" s="4" t="s">
        <v>16</v>
      </c>
      <c r="E80" s="3" t="s">
        <v>15</v>
      </c>
      <c r="F80" s="4" t="s">
        <v>16</v>
      </c>
      <c r="G80" s="3" t="s">
        <v>15</v>
      </c>
      <c r="H80" s="4" t="s">
        <v>16</v>
      </c>
      <c r="I80" s="3" t="s">
        <v>15</v>
      </c>
      <c r="J80" s="4" t="s">
        <v>16</v>
      </c>
      <c r="K80" s="3" t="s">
        <v>15</v>
      </c>
      <c r="L80" s="4" t="s">
        <v>16</v>
      </c>
      <c r="M80" s="3" t="s">
        <v>15</v>
      </c>
      <c r="N80" s="4" t="s">
        <v>16</v>
      </c>
      <c r="O80" s="3" t="s">
        <v>15</v>
      </c>
      <c r="P80" s="4" t="s">
        <v>16</v>
      </c>
      <c r="Q80" s="3" t="s">
        <v>15</v>
      </c>
      <c r="R80" s="4" t="s">
        <v>16</v>
      </c>
      <c r="S80" s="3" t="s">
        <v>15</v>
      </c>
      <c r="T80" s="4" t="s">
        <v>16</v>
      </c>
      <c r="U80" s="3" t="s">
        <v>15</v>
      </c>
      <c r="V80" s="4" t="s">
        <v>16</v>
      </c>
      <c r="W80" s="3" t="s">
        <v>15</v>
      </c>
      <c r="X80" s="4" t="s">
        <v>16</v>
      </c>
      <c r="Y80" s="3" t="s">
        <v>15</v>
      </c>
      <c r="Z80" s="4" t="s">
        <v>16</v>
      </c>
      <c r="AA80" s="27" t="s">
        <v>15</v>
      </c>
      <c r="AB80" s="6" t="s">
        <v>16</v>
      </c>
    </row>
    <row r="81" spans="2:28" ht="14.25">
      <c r="B81" s="7" t="s">
        <v>17</v>
      </c>
      <c r="C81" s="80">
        <v>6.664029</v>
      </c>
      <c r="D81" s="80">
        <v>1.184367</v>
      </c>
      <c r="E81" s="80">
        <v>5.715331</v>
      </c>
      <c r="F81" s="80">
        <v>1.175905</v>
      </c>
      <c r="G81" s="74">
        <f>5246.6204/1000</f>
        <v>5.246620399999999</v>
      </c>
      <c r="H81" s="80">
        <v>1.19129</v>
      </c>
      <c r="I81" s="80">
        <v>5.5289736000000005</v>
      </c>
      <c r="J81" s="80">
        <v>1.1811399999999999</v>
      </c>
      <c r="K81" s="80">
        <v>5.66307457</v>
      </c>
      <c r="L81" s="80">
        <v>1.1847900000000002</v>
      </c>
      <c r="M81" s="80">
        <v>5.684140170000001</v>
      </c>
      <c r="N81" s="80">
        <v>1.18163</v>
      </c>
      <c r="O81" s="80">
        <v>5.4031056</v>
      </c>
      <c r="P81" s="80">
        <v>1.2019600000000001</v>
      </c>
      <c r="Q81" s="80">
        <v>5.787179200000001</v>
      </c>
      <c r="R81" s="80">
        <v>1.23652</v>
      </c>
      <c r="S81" s="80">
        <v>5.5607707</v>
      </c>
      <c r="T81" s="80">
        <v>1.24437</v>
      </c>
      <c r="U81" s="80">
        <v>5.427366</v>
      </c>
      <c r="V81" s="80">
        <v>1.2612199999999998</v>
      </c>
      <c r="W81" s="80">
        <v>5.3095477</v>
      </c>
      <c r="X81" s="80">
        <v>1.2612599999999998</v>
      </c>
      <c r="Y81" s="80">
        <v>5.203434213</v>
      </c>
      <c r="Z81" s="126"/>
      <c r="AA81" s="74">
        <f>SUM(C81,E81,G81,I81,K81,M81,O81,Q81,S81,U81,W81,Y81,)</f>
        <v>67.193572153</v>
      </c>
      <c r="AB81" s="75">
        <f>SUM(D81,F81,H81,J81,L81,N81,P81,R81,T81,V81,X81,)</f>
        <v>13.304452000000001</v>
      </c>
    </row>
    <row r="82" spans="2:28" ht="14.25">
      <c r="B82" s="8" t="s">
        <v>18</v>
      </c>
      <c r="C82" s="80">
        <v>14.37494</v>
      </c>
      <c r="D82" s="80">
        <v>53.080525</v>
      </c>
      <c r="E82" s="80">
        <v>13.848853</v>
      </c>
      <c r="F82" s="80">
        <v>45.026011</v>
      </c>
      <c r="G82" s="70">
        <v>12.50403446</v>
      </c>
      <c r="H82" s="80">
        <v>50.362270000000024</v>
      </c>
      <c r="I82" s="80">
        <v>14.059089</v>
      </c>
      <c r="J82" s="80">
        <v>51.71979000000001</v>
      </c>
      <c r="K82" s="80">
        <v>14.944467260000001</v>
      </c>
      <c r="L82" s="80">
        <v>49.56318000000003</v>
      </c>
      <c r="M82" s="80">
        <v>15.40112726</v>
      </c>
      <c r="N82" s="80">
        <v>50.28475999999996</v>
      </c>
      <c r="O82" s="80">
        <v>14.848389</v>
      </c>
      <c r="P82" s="80">
        <v>50.691250000000025</v>
      </c>
      <c r="Q82" s="80">
        <v>15.354551599999999</v>
      </c>
      <c r="R82" s="80">
        <v>50.57753999999997</v>
      </c>
      <c r="S82" s="80">
        <v>15.537750599999999</v>
      </c>
      <c r="T82" s="80">
        <v>51.06857999999999</v>
      </c>
      <c r="U82" s="80">
        <v>15.467963</v>
      </c>
      <c r="V82" s="80">
        <v>50.59385999999999</v>
      </c>
      <c r="W82" s="80">
        <v>15.7556316</v>
      </c>
      <c r="X82" s="80">
        <v>52.483439999999995</v>
      </c>
      <c r="Y82" s="80">
        <v>15.282378333</v>
      </c>
      <c r="Z82" s="126"/>
      <c r="AA82" s="80">
        <f>SUM(C82,E82,G82,I82,K82,M82,O82,Q82,S82,U82,W82,Y82,)</f>
        <v>177.37917511299997</v>
      </c>
      <c r="AB82" s="81">
        <f>SUM(D82,F82,H82,J82,L82,N82,P82,R82,T82,V82,X82,)</f>
        <v>555.4512060000001</v>
      </c>
    </row>
    <row r="83" spans="2:28" ht="14.25">
      <c r="B83" s="8" t="s">
        <v>19</v>
      </c>
      <c r="C83" s="80">
        <v>49.470691</v>
      </c>
      <c r="D83" s="80">
        <v>202.14658799999998</v>
      </c>
      <c r="E83" s="80">
        <v>49.18664</v>
      </c>
      <c r="F83" s="80">
        <v>202.846729</v>
      </c>
      <c r="G83" s="70">
        <v>46.45161097</v>
      </c>
      <c r="H83" s="80">
        <v>210.0604300000001</v>
      </c>
      <c r="I83" s="80">
        <v>51.808500669999994</v>
      </c>
      <c r="J83" s="80">
        <v>202.97276</v>
      </c>
      <c r="K83" s="80">
        <v>57.84433103</v>
      </c>
      <c r="L83" s="80">
        <v>227.71429000000012</v>
      </c>
      <c r="M83" s="80">
        <v>57.0404107</v>
      </c>
      <c r="N83" s="80">
        <v>204.4635299999999</v>
      </c>
      <c r="O83" s="80">
        <v>59.36336</v>
      </c>
      <c r="P83" s="80">
        <v>210.19580000000002</v>
      </c>
      <c r="Q83" s="80">
        <v>62.454534370000005</v>
      </c>
      <c r="R83" s="80">
        <v>207.19320999999994</v>
      </c>
      <c r="S83" s="80">
        <v>60.375975530000005</v>
      </c>
      <c r="T83" s="80">
        <v>207.68818999999988</v>
      </c>
      <c r="U83" s="80">
        <v>58.673859799999995</v>
      </c>
      <c r="V83" s="80">
        <v>206.80705</v>
      </c>
      <c r="W83" s="80">
        <v>62.01119975</v>
      </c>
      <c r="X83" s="80">
        <v>217.7063199999999</v>
      </c>
      <c r="Y83" s="80">
        <v>55.634259465999996</v>
      </c>
      <c r="Z83" s="126"/>
      <c r="AA83" s="80">
        <f>SUM(C83,E83,G83,I83,K83,M83,O83,Q83,S83,U83,W83,Y83,)</f>
        <v>670.3153732860001</v>
      </c>
      <c r="AB83" s="81">
        <f>SUM(D83,F83,H83,J83,L83,N83,P83,R83,T83,V83,X83,)</f>
        <v>2299.7948969999998</v>
      </c>
    </row>
    <row r="84" spans="2:28" ht="14.25">
      <c r="B84" s="8" t="s">
        <v>20</v>
      </c>
      <c r="C84" s="80">
        <v>16.835649</v>
      </c>
      <c r="D84" s="80">
        <v>22.441266</v>
      </c>
      <c r="E84" s="80">
        <v>16.381637</v>
      </c>
      <c r="F84" s="80">
        <v>22.695735</v>
      </c>
      <c r="G84" s="70">
        <v>15.2307981</v>
      </c>
      <c r="H84" s="80">
        <v>23.83611</v>
      </c>
      <c r="I84" s="80">
        <v>17.08901319</v>
      </c>
      <c r="J84" s="80">
        <v>23.389109999999988</v>
      </c>
      <c r="K84" s="80">
        <v>18.531822330000004</v>
      </c>
      <c r="L84" s="80">
        <v>26.806030000000003</v>
      </c>
      <c r="M84" s="80">
        <v>18.8429702</v>
      </c>
      <c r="N84" s="80">
        <v>24.053539999999987</v>
      </c>
      <c r="O84" s="80">
        <v>19.576229310000002</v>
      </c>
      <c r="P84" s="80">
        <v>24.316739999999996</v>
      </c>
      <c r="Q84" s="80">
        <v>21.26661234</v>
      </c>
      <c r="R84" s="80">
        <v>25.549559999999992</v>
      </c>
      <c r="S84" s="80">
        <v>21.001694769999993</v>
      </c>
      <c r="T84" s="80">
        <v>24.94858</v>
      </c>
      <c r="U84" s="80">
        <v>20.256022149999996</v>
      </c>
      <c r="V84" s="80">
        <v>25.392400000000013</v>
      </c>
      <c r="W84" s="80">
        <v>20.893781560000004</v>
      </c>
      <c r="X84" s="80">
        <v>25.18615</v>
      </c>
      <c r="Y84" s="80">
        <v>19.619003726</v>
      </c>
      <c r="Z84" s="126"/>
      <c r="AA84" s="80">
        <f>SUM(C84,E84,G84,I84,K84,M84,O84,Q84,S84,U84,W84,Y84,)</f>
        <v>225.525233676</v>
      </c>
      <c r="AB84" s="81">
        <f>SUM(D84,F84,H84,J84,L84,N84,P84,R84,T84,V84,X84,)</f>
        <v>268.61522099999996</v>
      </c>
    </row>
    <row r="85" spans="2:28" ht="15" thickBot="1">
      <c r="B85" s="9" t="s">
        <v>21</v>
      </c>
      <c r="C85" s="87">
        <v>86.472936</v>
      </c>
      <c r="D85" s="87">
        <v>10.098269</v>
      </c>
      <c r="E85" s="87">
        <v>83.57856</v>
      </c>
      <c r="F85" s="87">
        <v>9.714186</v>
      </c>
      <c r="G85" s="71">
        <v>87.88293476999999</v>
      </c>
      <c r="H85" s="87">
        <v>10.26282</v>
      </c>
      <c r="I85" s="87">
        <v>96.74847308</v>
      </c>
      <c r="J85" s="87">
        <v>10.048520000000002</v>
      </c>
      <c r="K85" s="87">
        <v>101.00176189999999</v>
      </c>
      <c r="L85" s="87">
        <v>11.758529999999999</v>
      </c>
      <c r="M85" s="87">
        <v>102.20229802</v>
      </c>
      <c r="N85" s="87">
        <v>10.83064</v>
      </c>
      <c r="O85" s="87">
        <v>106.46489348</v>
      </c>
      <c r="P85" s="87">
        <v>11.656900000000004</v>
      </c>
      <c r="Q85" s="87">
        <v>114.23554724999997</v>
      </c>
      <c r="R85" s="87">
        <v>11.247200000000003</v>
      </c>
      <c r="S85" s="87">
        <v>113.66274033999998</v>
      </c>
      <c r="T85" s="87">
        <v>11.094969999999996</v>
      </c>
      <c r="U85" s="87">
        <v>110.47742582999999</v>
      </c>
      <c r="V85" s="87">
        <v>11.10381</v>
      </c>
      <c r="W85" s="87">
        <v>110.40724766999998</v>
      </c>
      <c r="X85" s="87">
        <v>11.443060000000001</v>
      </c>
      <c r="Y85" s="87">
        <v>102.091299934</v>
      </c>
      <c r="Z85" s="127"/>
      <c r="AA85" s="87">
        <f>SUM(C85,E85,G85,I85,K85,M85,O85,Q85,S85,U85,W85,Y85,)</f>
        <v>1215.226118274</v>
      </c>
      <c r="AB85" s="88">
        <f>SUM(D85,F85,H85,J85,L85,N85,P85,R85,T85,V85,X85,)</f>
        <v>119.25890500000001</v>
      </c>
    </row>
    <row r="86" spans="2:28" ht="15" thickBot="1">
      <c r="B86" s="10"/>
      <c r="C86" s="94"/>
      <c r="D86" s="94"/>
      <c r="E86" s="94"/>
      <c r="F86" s="123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123"/>
      <c r="AB86" s="94"/>
    </row>
    <row r="87" spans="2:28" ht="15" customHeight="1" thickBot="1">
      <c r="B87" s="11" t="s">
        <v>22</v>
      </c>
      <c r="C87" s="95">
        <f aca="true" t="shared" si="10" ref="C87:AA87">SUM(C81:C85)</f>
        <v>173.818245</v>
      </c>
      <c r="D87" s="95">
        <f t="shared" si="10"/>
        <v>288.951015</v>
      </c>
      <c r="E87" s="95">
        <f>SUM(F81:F85)</f>
        <v>281.458566</v>
      </c>
      <c r="F87" s="95">
        <f>SUM(F81:F86)</f>
        <v>281.458566</v>
      </c>
      <c r="G87" s="95">
        <f>SUM(G81:G98)</f>
        <v>162074.62492039998</v>
      </c>
      <c r="H87" s="95">
        <f t="shared" si="10"/>
        <v>295.7129200000001</v>
      </c>
      <c r="I87" s="95">
        <f t="shared" si="10"/>
        <v>185.23404954</v>
      </c>
      <c r="J87" s="95">
        <f t="shared" si="10"/>
        <v>289.31131999999997</v>
      </c>
      <c r="K87" s="95">
        <f>SUM(K81:K85)</f>
        <v>197.98545709</v>
      </c>
      <c r="L87" s="95">
        <f t="shared" si="10"/>
        <v>317.02682000000016</v>
      </c>
      <c r="M87" s="95">
        <f t="shared" si="10"/>
        <v>199.17094635</v>
      </c>
      <c r="N87" s="95">
        <f t="shared" si="10"/>
        <v>290.8140999999999</v>
      </c>
      <c r="O87" s="95">
        <f t="shared" si="10"/>
        <v>205.65597739</v>
      </c>
      <c r="P87" s="95">
        <f t="shared" si="10"/>
        <v>298.06265</v>
      </c>
      <c r="Q87" s="95">
        <f t="shared" si="10"/>
        <v>219.09842475999997</v>
      </c>
      <c r="R87" s="95">
        <f t="shared" si="10"/>
        <v>295.8040299999999</v>
      </c>
      <c r="S87" s="95">
        <f t="shared" si="10"/>
        <v>216.13893193999996</v>
      </c>
      <c r="T87" s="95">
        <f t="shared" si="10"/>
        <v>296.04468999999983</v>
      </c>
      <c r="U87" s="95">
        <f t="shared" si="10"/>
        <v>210.30263677999997</v>
      </c>
      <c r="V87" s="95">
        <f t="shared" si="10"/>
        <v>295.15834</v>
      </c>
      <c r="W87" s="95">
        <f>SUM(W81:W85)</f>
        <v>214.37740828</v>
      </c>
      <c r="X87" s="95">
        <f t="shared" si="10"/>
        <v>308.08022999999986</v>
      </c>
      <c r="Y87" s="95">
        <f>SUM(Y81:Y85)</f>
        <v>197.830375672</v>
      </c>
      <c r="Z87" s="95">
        <f t="shared" si="10"/>
        <v>0</v>
      </c>
      <c r="AA87" s="95">
        <f t="shared" si="10"/>
        <v>2355.639472502</v>
      </c>
      <c r="AB87" s="95">
        <f>SUM(AB81:AB85)</f>
        <v>3256.424681</v>
      </c>
    </row>
    <row r="89" ht="12.75">
      <c r="AA89" s="32"/>
    </row>
    <row r="90" spans="2:28" ht="18.75" customHeight="1">
      <c r="B90" s="136" t="s">
        <v>46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2:28" ht="18">
      <c r="B91" s="137" t="s">
        <v>33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</row>
    <row r="92" ht="13.5" thickBot="1"/>
    <row r="93" spans="2:28" ht="15.75" thickBot="1">
      <c r="B93" s="138" t="s">
        <v>1</v>
      </c>
      <c r="C93" s="132" t="s">
        <v>2</v>
      </c>
      <c r="D93" s="133"/>
      <c r="E93" s="132" t="s">
        <v>3</v>
      </c>
      <c r="F93" s="133"/>
      <c r="G93" s="132" t="s">
        <v>4</v>
      </c>
      <c r="H93" s="133"/>
      <c r="I93" s="132" t="s">
        <v>5</v>
      </c>
      <c r="J93" s="133"/>
      <c r="K93" s="132" t="s">
        <v>6</v>
      </c>
      <c r="L93" s="133"/>
      <c r="M93" s="132" t="s">
        <v>7</v>
      </c>
      <c r="N93" s="133"/>
      <c r="O93" s="132" t="s">
        <v>8</v>
      </c>
      <c r="P93" s="133"/>
      <c r="Q93" s="132" t="s">
        <v>9</v>
      </c>
      <c r="R93" s="133"/>
      <c r="S93" s="132" t="s">
        <v>10</v>
      </c>
      <c r="T93" s="133"/>
      <c r="U93" s="132" t="s">
        <v>11</v>
      </c>
      <c r="V93" s="133"/>
      <c r="W93" s="132" t="s">
        <v>12</v>
      </c>
      <c r="X93" s="133"/>
      <c r="Y93" s="132" t="s">
        <v>13</v>
      </c>
      <c r="Z93" s="133"/>
      <c r="AA93" s="134" t="s">
        <v>14</v>
      </c>
      <c r="AB93" s="135"/>
    </row>
    <row r="94" spans="2:28" ht="15.75" thickBot="1">
      <c r="B94" s="139"/>
      <c r="C94" s="3" t="s">
        <v>15</v>
      </c>
      <c r="D94" s="4" t="s">
        <v>16</v>
      </c>
      <c r="E94" s="3" t="s">
        <v>15</v>
      </c>
      <c r="F94" s="4" t="s">
        <v>16</v>
      </c>
      <c r="G94" s="3" t="s">
        <v>15</v>
      </c>
      <c r="H94" s="4" t="s">
        <v>16</v>
      </c>
      <c r="I94" s="3" t="s">
        <v>15</v>
      </c>
      <c r="J94" s="3" t="s">
        <v>16</v>
      </c>
      <c r="K94" s="3" t="s">
        <v>15</v>
      </c>
      <c r="L94" s="4" t="s">
        <v>16</v>
      </c>
      <c r="M94" s="3" t="s">
        <v>15</v>
      </c>
      <c r="N94" s="4" t="s">
        <v>16</v>
      </c>
      <c r="O94" s="3" t="s">
        <v>15</v>
      </c>
      <c r="P94" s="4" t="s">
        <v>16</v>
      </c>
      <c r="Q94" s="3" t="s">
        <v>15</v>
      </c>
      <c r="R94" s="4" t="s">
        <v>16</v>
      </c>
      <c r="S94" s="3" t="s">
        <v>15</v>
      </c>
      <c r="T94" s="4" t="s">
        <v>16</v>
      </c>
      <c r="U94" s="3" t="s">
        <v>15</v>
      </c>
      <c r="V94" s="4" t="s">
        <v>16</v>
      </c>
      <c r="W94" s="3" t="s">
        <v>15</v>
      </c>
      <c r="X94" s="4" t="s">
        <v>16</v>
      </c>
      <c r="Y94" s="3" t="s">
        <v>15</v>
      </c>
      <c r="Z94" s="4" t="s">
        <v>16</v>
      </c>
      <c r="AA94" s="27" t="s">
        <v>15</v>
      </c>
      <c r="AB94" s="6" t="s">
        <v>16</v>
      </c>
    </row>
    <row r="95" spans="2:28" ht="14.25">
      <c r="B95" s="7" t="s">
        <v>17</v>
      </c>
      <c r="C95" s="69">
        <v>5.447282034</v>
      </c>
      <c r="D95" s="124">
        <v>1.0395788700000002</v>
      </c>
      <c r="E95" s="69">
        <v>5.365743168</v>
      </c>
      <c r="F95" s="75">
        <v>1.02100361</v>
      </c>
      <c r="G95" s="74">
        <v>4.994468149000001</v>
      </c>
      <c r="H95" s="80">
        <v>1.3369289999999998</v>
      </c>
      <c r="I95" s="80">
        <v>5.422401278</v>
      </c>
      <c r="J95" s="80">
        <v>1.2619339999999997</v>
      </c>
      <c r="K95" s="80">
        <v>5.255276981000001</v>
      </c>
      <c r="L95" s="80">
        <v>1.2769669999999997</v>
      </c>
      <c r="M95" s="80">
        <v>5.369403633999999</v>
      </c>
      <c r="N95" s="80">
        <v>1.267853</v>
      </c>
      <c r="O95" s="80">
        <v>5.20412068</v>
      </c>
      <c r="P95" s="80">
        <v>1.271899</v>
      </c>
      <c r="Q95" s="80">
        <v>5.417006034</v>
      </c>
      <c r="R95" s="80">
        <v>1.3578100000000002</v>
      </c>
      <c r="S95" s="80">
        <v>5.4049896340000005</v>
      </c>
      <c r="T95" s="80">
        <v>1.3560279999999998</v>
      </c>
      <c r="U95" s="80">
        <v>5.260205880000001</v>
      </c>
      <c r="V95" s="80">
        <v>1.29384</v>
      </c>
      <c r="W95" s="80">
        <v>18.7297</v>
      </c>
      <c r="X95" s="80">
        <v>1.290939</v>
      </c>
      <c r="Y95" s="80">
        <v>15.8599</v>
      </c>
      <c r="Z95" s="126"/>
      <c r="AA95" s="74">
        <f>SUM(C95,E95,G95,I95,K95,M95,O95,Q95,S95,U95,W95,Y95,)</f>
        <v>87.73049747200001</v>
      </c>
      <c r="AB95" s="75">
        <f>SUM(D95,F95,H95,J95,L95,N95,P95,R95,T95,V95,X95,)</f>
        <v>13.774781479999998</v>
      </c>
    </row>
    <row r="96" spans="2:28" ht="14.25">
      <c r="B96" s="8" t="s">
        <v>18</v>
      </c>
      <c r="C96" s="70">
        <v>14.852679533</v>
      </c>
      <c r="D96" s="124">
        <v>41.422434030000005</v>
      </c>
      <c r="E96" s="70">
        <v>14.033792667</v>
      </c>
      <c r="F96" s="81">
        <v>40.34543063999999</v>
      </c>
      <c r="G96" s="70">
        <v>14.589948323000002</v>
      </c>
      <c r="H96" s="80">
        <v>52.789849000000004</v>
      </c>
      <c r="I96" s="80">
        <v>15.731013200000001</v>
      </c>
      <c r="J96" s="80">
        <v>51.52561599999999</v>
      </c>
      <c r="K96" s="80">
        <v>15.326619733</v>
      </c>
      <c r="L96" s="80">
        <v>51.274525000000004</v>
      </c>
      <c r="M96" s="80">
        <v>15.503410586</v>
      </c>
      <c r="N96" s="80">
        <v>51.831573</v>
      </c>
      <c r="O96" s="80">
        <v>15.0953992</v>
      </c>
      <c r="P96" s="80">
        <v>53.68376800000001</v>
      </c>
      <c r="Q96" s="80">
        <v>16.013935635</v>
      </c>
      <c r="R96" s="80">
        <v>51.48668400000003</v>
      </c>
      <c r="S96" s="80">
        <v>18.22082211</v>
      </c>
      <c r="T96" s="80">
        <v>60.067404000000025</v>
      </c>
      <c r="U96" s="80">
        <v>14.800278448</v>
      </c>
      <c r="V96" s="80">
        <v>58.17294199999999</v>
      </c>
      <c r="W96" s="80">
        <v>34.2051</v>
      </c>
      <c r="X96" s="80">
        <v>53.64266000000002</v>
      </c>
      <c r="Y96" s="80">
        <v>32.8031</v>
      </c>
      <c r="Z96" s="126"/>
      <c r="AA96" s="80">
        <f>SUM(C96,E96,G96,I96,K96,M96,O96,Q96,S96,U96,W96,Y96,)</f>
        <v>221.176099435</v>
      </c>
      <c r="AB96" s="81">
        <f>SUM(D96,F96,H96,J96,L96,N96,P96,R96,T96,V96,X96,)</f>
        <v>566.24288567</v>
      </c>
    </row>
    <row r="97" spans="2:28" ht="14.25">
      <c r="B97" s="8" t="s">
        <v>19</v>
      </c>
      <c r="C97" s="70">
        <v>53.71563256700001</v>
      </c>
      <c r="D97" s="124">
        <v>157.36363504</v>
      </c>
      <c r="E97" s="70">
        <v>52.049957567</v>
      </c>
      <c r="F97" s="81">
        <v>152.41892148000002</v>
      </c>
      <c r="G97" s="70">
        <v>53.58132230099999</v>
      </c>
      <c r="H97" s="80">
        <v>212.367096</v>
      </c>
      <c r="I97" s="80">
        <v>58.110983100999995</v>
      </c>
      <c r="J97" s="80">
        <v>200.012439</v>
      </c>
      <c r="K97" s="80">
        <v>55.809685865999995</v>
      </c>
      <c r="L97" s="80">
        <v>202.39695900000004</v>
      </c>
      <c r="M97" s="80">
        <v>59.819064365</v>
      </c>
      <c r="N97" s="80">
        <v>203.86879100000002</v>
      </c>
      <c r="O97" s="80">
        <v>61.171170998</v>
      </c>
      <c r="P97" s="80">
        <v>206.17260299999998</v>
      </c>
      <c r="Q97" s="80">
        <v>61.912823734999996</v>
      </c>
      <c r="R97" s="80">
        <v>200.9306139999999</v>
      </c>
      <c r="S97" s="80">
        <v>60.218213191</v>
      </c>
      <c r="T97" s="80">
        <v>212.77371499999984</v>
      </c>
      <c r="U97" s="80">
        <v>58.47597905800001</v>
      </c>
      <c r="V97" s="80">
        <v>183.61935399999996</v>
      </c>
      <c r="W97" s="80">
        <v>34.498</v>
      </c>
      <c r="X97" s="80">
        <v>205.5004</v>
      </c>
      <c r="Y97" s="80">
        <v>32.3511</v>
      </c>
      <c r="Z97" s="126"/>
      <c r="AA97" s="80">
        <f>SUM(C97,E97,G97,I97,K97,M97,O97,Q97,S97,U97,W97,Y97,)</f>
        <v>641.713932749</v>
      </c>
      <c r="AB97" s="81">
        <f>SUM(D97,F97,H97,J97,L97,N97,P97,R97,T97,V97,X97,)</f>
        <v>2137.4245275199996</v>
      </c>
    </row>
    <row r="98" spans="2:28" ht="14.25">
      <c r="B98" s="8" t="s">
        <v>20</v>
      </c>
      <c r="C98" s="70">
        <v>18.28518181</v>
      </c>
      <c r="D98" s="124">
        <v>21.453801059999996</v>
      </c>
      <c r="E98" s="70">
        <v>17.511123991</v>
      </c>
      <c r="F98" s="81">
        <v>18.29249609</v>
      </c>
      <c r="G98" s="70">
        <v>18.868163018000004</v>
      </c>
      <c r="H98" s="80">
        <v>27.840490999999997</v>
      </c>
      <c r="I98" s="80">
        <v>20.039757362999993</v>
      </c>
      <c r="J98" s="80">
        <v>24.573220999999997</v>
      </c>
      <c r="K98" s="80">
        <v>20.095935299999997</v>
      </c>
      <c r="L98" s="80">
        <v>25.312785999999992</v>
      </c>
      <c r="M98" s="80">
        <v>21.047502027</v>
      </c>
      <c r="N98" s="80">
        <v>25.801085000000004</v>
      </c>
      <c r="O98" s="80">
        <v>21.536670211000004</v>
      </c>
      <c r="P98" s="80">
        <v>26.843031999999997</v>
      </c>
      <c r="Q98" s="80">
        <v>22.390116058000004</v>
      </c>
      <c r="R98" s="80">
        <v>26.097436000000005</v>
      </c>
      <c r="S98" s="80">
        <v>22.313442903000002</v>
      </c>
      <c r="T98" s="80">
        <v>28.680169</v>
      </c>
      <c r="U98" s="80">
        <v>20.128039273000002</v>
      </c>
      <c r="V98" s="80">
        <v>20.708005000000004</v>
      </c>
      <c r="W98" s="80">
        <v>29.841</v>
      </c>
      <c r="X98" s="80">
        <v>23.9237</v>
      </c>
      <c r="Y98" s="80">
        <v>26.0508</v>
      </c>
      <c r="Z98" s="126"/>
      <c r="AA98" s="80">
        <f>SUM(C98,E98,G98,I98,K98,M98,O98,Q98,S98,U98,W98,Y98,)</f>
        <v>258.10773195400003</v>
      </c>
      <c r="AB98" s="81">
        <f>SUM(D98,F98,H98,J98,L98,N98,P98,R98,T98,V98,X98,)</f>
        <v>269.52622215</v>
      </c>
    </row>
    <row r="99" spans="2:28" ht="15" thickBot="1">
      <c r="B99" s="9" t="s">
        <v>21</v>
      </c>
      <c r="C99" s="71">
        <v>89.952369372</v>
      </c>
      <c r="D99" s="130">
        <v>8.59128675</v>
      </c>
      <c r="E99" s="71">
        <v>88.215769559</v>
      </c>
      <c r="F99" s="88">
        <v>8.275697249999999</v>
      </c>
      <c r="G99" s="71">
        <v>85.24379896699999</v>
      </c>
      <c r="H99" s="87">
        <v>56.48203800000003</v>
      </c>
      <c r="I99" s="87">
        <v>91.67507118900001</v>
      </c>
      <c r="J99" s="87">
        <v>50.336046</v>
      </c>
      <c r="K99" s="87">
        <v>94.14846655999999</v>
      </c>
      <c r="L99" s="87">
        <v>52.89176900000001</v>
      </c>
      <c r="M99" s="87">
        <v>97.241251753</v>
      </c>
      <c r="N99" s="87">
        <v>53.334432</v>
      </c>
      <c r="O99" s="87">
        <v>98.071572117</v>
      </c>
      <c r="P99" s="87">
        <v>-229.97024999999996</v>
      </c>
      <c r="Q99" s="87">
        <v>107.43838995600001</v>
      </c>
      <c r="R99" s="87">
        <v>9.670493999999996</v>
      </c>
      <c r="S99" s="87">
        <v>102.582014486</v>
      </c>
      <c r="T99" s="87">
        <v>10.785364999999999</v>
      </c>
      <c r="U99" s="87">
        <v>99.85060280400002</v>
      </c>
      <c r="V99" s="87">
        <v>10.097381000000002</v>
      </c>
      <c r="W99" s="87">
        <v>83.2125</v>
      </c>
      <c r="X99" s="87">
        <v>10.5223</v>
      </c>
      <c r="Y99" s="87">
        <v>74.0693</v>
      </c>
      <c r="Z99" s="127"/>
      <c r="AA99" s="87">
        <f>SUM(C99,E99,G99,I99,K99,M99,O99,Q99,S99,U99,W99,Y99,)</f>
        <v>1111.701106763</v>
      </c>
      <c r="AB99" s="88">
        <f>SUM(D99,F99,H99,J99,L99,N99,P99,R99,T99,V99,X99,)</f>
        <v>41.016559000000065</v>
      </c>
    </row>
    <row r="100" spans="2:28" ht="15" thickBot="1">
      <c r="B100" s="10"/>
      <c r="C100" s="94"/>
      <c r="D100" s="94"/>
      <c r="E100" s="94"/>
      <c r="F100" s="123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123"/>
      <c r="AB100" s="94"/>
    </row>
    <row r="101" spans="2:28" ht="15" customHeight="1" thickBot="1">
      <c r="B101" s="11" t="s">
        <v>22</v>
      </c>
      <c r="C101" s="95">
        <f>SUM(C95:C99)</f>
        <v>182.25314531600003</v>
      </c>
      <c r="D101" s="95">
        <f>SUM(D95:D99)</f>
        <v>229.87073575</v>
      </c>
      <c r="E101" s="95">
        <f>SUM(E95:E99)</f>
        <v>177.176386952</v>
      </c>
      <c r="F101" s="95">
        <f>SUM(F95:F100)</f>
        <v>220.35354907000004</v>
      </c>
      <c r="G101" s="125">
        <f>+G95+G96+G97+G98+G99</f>
        <v>177.27770075799998</v>
      </c>
      <c r="H101" s="95">
        <f aca="true" t="shared" si="11" ref="H101:AB101">SUM(H95:H99)</f>
        <v>350.81640300000004</v>
      </c>
      <c r="I101" s="95">
        <f t="shared" si="11"/>
        <v>190.979226131</v>
      </c>
      <c r="J101" s="95">
        <f t="shared" si="11"/>
        <v>327.709256</v>
      </c>
      <c r="K101" s="95">
        <f t="shared" si="11"/>
        <v>190.63598443999996</v>
      </c>
      <c r="L101" s="95">
        <f t="shared" si="11"/>
        <v>333.15300600000006</v>
      </c>
      <c r="M101" s="95">
        <f t="shared" si="11"/>
        <v>198.980632365</v>
      </c>
      <c r="N101" s="95">
        <f t="shared" si="11"/>
        <v>336.10373400000003</v>
      </c>
      <c r="O101" s="95">
        <f t="shared" si="11"/>
        <v>201.078933206</v>
      </c>
      <c r="P101" s="95">
        <f t="shared" si="11"/>
        <v>58.001052000000016</v>
      </c>
      <c r="Q101" s="95">
        <f t="shared" si="11"/>
        <v>213.172271418</v>
      </c>
      <c r="R101" s="95">
        <f t="shared" si="11"/>
        <v>289.54303799999997</v>
      </c>
      <c r="S101" s="95">
        <f t="shared" si="11"/>
        <v>208.739482324</v>
      </c>
      <c r="T101" s="95">
        <f t="shared" si="11"/>
        <v>313.66268099999985</v>
      </c>
      <c r="U101" s="95">
        <f t="shared" si="11"/>
        <v>198.51510546300003</v>
      </c>
      <c r="V101" s="95">
        <f t="shared" si="11"/>
        <v>273.89152199999995</v>
      </c>
      <c r="W101" s="95">
        <f t="shared" si="11"/>
        <v>200.4863</v>
      </c>
      <c r="X101" s="95">
        <f t="shared" si="11"/>
        <v>294.879999</v>
      </c>
      <c r="Y101" s="95">
        <f t="shared" si="11"/>
        <v>181.1342</v>
      </c>
      <c r="Z101" s="95">
        <f t="shared" si="11"/>
        <v>0</v>
      </c>
      <c r="AA101" s="95">
        <f t="shared" si="11"/>
        <v>2320.429368373</v>
      </c>
      <c r="AB101" s="95">
        <f t="shared" si="11"/>
        <v>3027.98497582</v>
      </c>
    </row>
    <row r="102" spans="1:27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2:28" ht="20.25">
      <c r="B104" s="136" t="s">
        <v>46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</row>
    <row r="105" spans="2:28" ht="18">
      <c r="B105" s="137" t="s">
        <v>34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</row>
    <row r="106" ht="13.5" thickBot="1"/>
    <row r="107" spans="2:28" ht="15.75" thickBot="1">
      <c r="B107" s="138" t="s">
        <v>1</v>
      </c>
      <c r="C107" s="132" t="s">
        <v>2</v>
      </c>
      <c r="D107" s="133"/>
      <c r="E107" s="132" t="s">
        <v>3</v>
      </c>
      <c r="F107" s="133"/>
      <c r="G107" s="132" t="s">
        <v>4</v>
      </c>
      <c r="H107" s="133"/>
      <c r="I107" s="132" t="s">
        <v>5</v>
      </c>
      <c r="J107" s="133"/>
      <c r="K107" s="132" t="s">
        <v>6</v>
      </c>
      <c r="L107" s="133"/>
      <c r="M107" s="132" t="s">
        <v>7</v>
      </c>
      <c r="N107" s="133"/>
      <c r="O107" s="132" t="s">
        <v>8</v>
      </c>
      <c r="P107" s="133"/>
      <c r="Q107" s="132" t="s">
        <v>9</v>
      </c>
      <c r="R107" s="133"/>
      <c r="S107" s="132" t="s">
        <v>10</v>
      </c>
      <c r="T107" s="133"/>
      <c r="U107" s="132" t="s">
        <v>11</v>
      </c>
      <c r="V107" s="133"/>
      <c r="W107" s="132" t="s">
        <v>12</v>
      </c>
      <c r="X107" s="133"/>
      <c r="Y107" s="132" t="s">
        <v>13</v>
      </c>
      <c r="Z107" s="133"/>
      <c r="AA107" s="134" t="s">
        <v>14</v>
      </c>
      <c r="AB107" s="135"/>
    </row>
    <row r="108" spans="2:28" ht="15.75" thickBot="1">
      <c r="B108" s="139"/>
      <c r="C108" s="3" t="s">
        <v>15</v>
      </c>
      <c r="D108" s="4" t="s">
        <v>16</v>
      </c>
      <c r="E108" s="3" t="s">
        <v>15</v>
      </c>
      <c r="F108" s="4" t="s">
        <v>16</v>
      </c>
      <c r="G108" s="3" t="s">
        <v>15</v>
      </c>
      <c r="H108" s="4" t="s">
        <v>16</v>
      </c>
      <c r="I108" s="3" t="s">
        <v>15</v>
      </c>
      <c r="J108" s="3" t="s">
        <v>16</v>
      </c>
      <c r="K108" s="3" t="s">
        <v>15</v>
      </c>
      <c r="L108" s="4" t="s">
        <v>16</v>
      </c>
      <c r="M108" s="3" t="s">
        <v>15</v>
      </c>
      <c r="N108" s="4" t="s">
        <v>16</v>
      </c>
      <c r="O108" s="3" t="s">
        <v>15</v>
      </c>
      <c r="P108" s="4" t="s">
        <v>16</v>
      </c>
      <c r="Q108" s="3" t="s">
        <v>15</v>
      </c>
      <c r="R108" s="4" t="s">
        <v>16</v>
      </c>
      <c r="S108" s="3" t="s">
        <v>15</v>
      </c>
      <c r="T108" s="4" t="s">
        <v>16</v>
      </c>
      <c r="U108" s="3" t="s">
        <v>15</v>
      </c>
      <c r="V108" s="4" t="s">
        <v>16</v>
      </c>
      <c r="W108" s="3" t="s">
        <v>15</v>
      </c>
      <c r="X108" s="4" t="s">
        <v>16</v>
      </c>
      <c r="Y108" s="3" t="s">
        <v>15</v>
      </c>
      <c r="Z108" s="4" t="s">
        <v>16</v>
      </c>
      <c r="AA108" s="27" t="s">
        <v>15</v>
      </c>
      <c r="AB108" s="6" t="s">
        <v>16</v>
      </c>
    </row>
    <row r="109" spans="2:28" ht="14.25">
      <c r="B109" s="7" t="s">
        <v>17</v>
      </c>
      <c r="C109" s="69">
        <v>15.2488</v>
      </c>
      <c r="D109" s="124">
        <v>1.3616</v>
      </c>
      <c r="E109" s="69">
        <v>16.5462</v>
      </c>
      <c r="F109" s="75">
        <v>1.2809</v>
      </c>
      <c r="G109" s="74">
        <v>3.3430295080000003</v>
      </c>
      <c r="H109" s="80">
        <v>1.3101619999999998</v>
      </c>
      <c r="I109" s="80">
        <v>4.795480221</v>
      </c>
      <c r="J109" s="80">
        <v>1.2519479999999996</v>
      </c>
      <c r="K109" s="91">
        <v>4.86259235</v>
      </c>
      <c r="L109" s="75">
        <v>1.3709509999999998</v>
      </c>
      <c r="M109" s="80">
        <v>5.020995521</v>
      </c>
      <c r="N109" s="80">
        <v>1.335026</v>
      </c>
      <c r="O109" s="80">
        <v>4.95437759</v>
      </c>
      <c r="P109" s="80">
        <v>1.412001</v>
      </c>
      <c r="Q109" s="80">
        <v>5.207965861000001</v>
      </c>
      <c r="R109" s="80">
        <v>1.3821379999999996</v>
      </c>
      <c r="S109" s="80">
        <v>5.413312781</v>
      </c>
      <c r="T109" s="80">
        <v>1.4034409999999997</v>
      </c>
      <c r="U109" s="80">
        <v>5.228140203000001</v>
      </c>
      <c r="V109" s="80">
        <v>1.50056</v>
      </c>
      <c r="W109" s="80">
        <v>5.257114781</v>
      </c>
      <c r="X109" s="80">
        <v>1.398986</v>
      </c>
      <c r="Y109" s="80">
        <v>5.0637004</v>
      </c>
      <c r="Z109" s="80">
        <v>1.380169</v>
      </c>
      <c r="AA109" s="74">
        <v>80.94170921599999</v>
      </c>
      <c r="AB109" s="75">
        <v>15.007713</v>
      </c>
    </row>
    <row r="110" spans="2:28" ht="14.25">
      <c r="B110" s="8" t="s">
        <v>18</v>
      </c>
      <c r="C110" s="70">
        <v>31.3358</v>
      </c>
      <c r="D110" s="124">
        <v>53.7904</v>
      </c>
      <c r="E110" s="70">
        <v>32.1911</v>
      </c>
      <c r="F110" s="81">
        <v>61.7776</v>
      </c>
      <c r="G110" s="70">
        <v>14.36856432</v>
      </c>
      <c r="H110" s="80">
        <v>51.634581000000004</v>
      </c>
      <c r="I110" s="80">
        <v>15.744468137</v>
      </c>
      <c r="J110" s="80">
        <v>42.630740000000024</v>
      </c>
      <c r="K110" s="92">
        <v>18.578661042</v>
      </c>
      <c r="L110" s="81">
        <v>24.029498999999998</v>
      </c>
      <c r="M110" s="80">
        <v>15.178240637</v>
      </c>
      <c r="N110" s="80">
        <v>52.88060599999996</v>
      </c>
      <c r="O110" s="80">
        <v>16.387545488999997</v>
      </c>
      <c r="P110" s="80">
        <v>55.78599800000003</v>
      </c>
      <c r="Q110" s="80">
        <v>16.89207306</v>
      </c>
      <c r="R110" s="80">
        <v>54.734722000000005</v>
      </c>
      <c r="S110" s="80">
        <v>16.90492014</v>
      </c>
      <c r="T110" s="80">
        <v>55.43210300000001</v>
      </c>
      <c r="U110" s="80">
        <v>16.933617072</v>
      </c>
      <c r="V110" s="80">
        <v>58.839479</v>
      </c>
      <c r="W110" s="80">
        <v>16.579387307</v>
      </c>
      <c r="X110" s="80">
        <v>54.542849999999994</v>
      </c>
      <c r="Y110" s="80">
        <v>15.765363389</v>
      </c>
      <c r="Z110" s="80">
        <v>55.60297900000002</v>
      </c>
      <c r="AA110" s="80">
        <v>226.859740593</v>
      </c>
      <c r="AB110" s="81">
        <v>566.078578</v>
      </c>
    </row>
    <row r="111" spans="2:28" ht="14.25">
      <c r="B111" s="8" t="s">
        <v>19</v>
      </c>
      <c r="C111" s="70">
        <v>31.8783</v>
      </c>
      <c r="D111" s="124">
        <v>183.3054</v>
      </c>
      <c r="E111" s="70">
        <v>32.6998</v>
      </c>
      <c r="F111" s="81">
        <v>177.7728</v>
      </c>
      <c r="G111" s="70">
        <v>49.502558055</v>
      </c>
      <c r="H111" s="80">
        <v>186.76182300000002</v>
      </c>
      <c r="I111" s="80">
        <v>36.371926168</v>
      </c>
      <c r="J111" s="80">
        <v>133.20775500000002</v>
      </c>
      <c r="K111" s="92">
        <v>15.669586644999999</v>
      </c>
      <c r="L111" s="81">
        <v>55.52632400000001</v>
      </c>
      <c r="M111" s="80">
        <v>53.831919567999996</v>
      </c>
      <c r="N111" s="80">
        <v>185.97583199999994</v>
      </c>
      <c r="O111" s="80">
        <v>54.82354969000001</v>
      </c>
      <c r="P111" s="80">
        <v>189.30992999999987</v>
      </c>
      <c r="Q111" s="80">
        <v>54.177663607999996</v>
      </c>
      <c r="R111" s="80">
        <v>189.16292799999997</v>
      </c>
      <c r="S111" s="80">
        <v>52.271529607999994</v>
      </c>
      <c r="T111" s="80">
        <v>187.72419699999998</v>
      </c>
      <c r="U111" s="80">
        <v>64.334358459</v>
      </c>
      <c r="V111" s="80">
        <v>246.41245799999996</v>
      </c>
      <c r="W111" s="80">
        <v>52.154739941</v>
      </c>
      <c r="X111" s="80">
        <v>189.26442099999997</v>
      </c>
      <c r="Y111" s="80">
        <v>48.13068953</v>
      </c>
      <c r="Z111" s="80">
        <v>186.80295099999992</v>
      </c>
      <c r="AA111" s="80">
        <v>545.846621272</v>
      </c>
      <c r="AB111" s="81">
        <v>1924.4238679999999</v>
      </c>
    </row>
    <row r="112" spans="2:28" ht="14.25">
      <c r="B112" s="8" t="s">
        <v>20</v>
      </c>
      <c r="C112" s="70">
        <v>26.8745</v>
      </c>
      <c r="D112" s="124">
        <v>23.6494</v>
      </c>
      <c r="E112" s="70">
        <v>26.5304</v>
      </c>
      <c r="F112" s="81">
        <v>20.6844</v>
      </c>
      <c r="G112" s="70">
        <v>18.317827367000003</v>
      </c>
      <c r="H112" s="80">
        <v>24.396098000000006</v>
      </c>
      <c r="I112" s="80">
        <v>19.004159221</v>
      </c>
      <c r="J112" s="80">
        <v>16.648203999999993</v>
      </c>
      <c r="K112" s="92">
        <v>18.578661042</v>
      </c>
      <c r="L112" s="81">
        <v>24.029498999999998</v>
      </c>
      <c r="M112" s="80">
        <v>19.855355541</v>
      </c>
      <c r="N112" s="80">
        <v>24.499035000000003</v>
      </c>
      <c r="O112" s="80">
        <v>21.010509340000002</v>
      </c>
      <c r="P112" s="80">
        <v>25.099538000000006</v>
      </c>
      <c r="Q112" s="80">
        <v>21.674727080999997</v>
      </c>
      <c r="R112" s="80">
        <v>25.07933499999999</v>
      </c>
      <c r="S112" s="80">
        <v>22.799264519</v>
      </c>
      <c r="T112" s="80">
        <v>25.154401</v>
      </c>
      <c r="U112" s="80">
        <v>23.382613167</v>
      </c>
      <c r="V112" s="80">
        <v>33.630395</v>
      </c>
      <c r="W112" s="80">
        <v>22.246990811</v>
      </c>
      <c r="X112" s="80">
        <v>26.30050499999999</v>
      </c>
      <c r="Y112" s="80">
        <v>19.682182803</v>
      </c>
      <c r="Z112" s="80">
        <v>25.617340999999993</v>
      </c>
      <c r="AA112" s="80">
        <v>259.95719089199997</v>
      </c>
      <c r="AB112" s="81">
        <v>269.17080999999996</v>
      </c>
    </row>
    <row r="113" spans="2:28" ht="15" thickBot="1">
      <c r="B113" s="9" t="s">
        <v>21</v>
      </c>
      <c r="C113" s="71">
        <v>71.046</v>
      </c>
      <c r="D113" s="130">
        <v>11.1618</v>
      </c>
      <c r="E113" s="71">
        <v>74.0271</v>
      </c>
      <c r="F113" s="88">
        <v>9.0134</v>
      </c>
      <c r="G113" s="71">
        <v>87.55223666799998</v>
      </c>
      <c r="H113" s="87">
        <v>10.312840999999999</v>
      </c>
      <c r="I113" s="87">
        <v>97.25608001799999</v>
      </c>
      <c r="J113" s="87">
        <v>6.7068069999999995</v>
      </c>
      <c r="K113" s="93">
        <v>93.661451103</v>
      </c>
      <c r="L113" s="88">
        <v>9.987628999999998</v>
      </c>
      <c r="M113" s="87">
        <v>98.835906207</v>
      </c>
      <c r="N113" s="87">
        <v>9.915253</v>
      </c>
      <c r="O113" s="87">
        <v>100.569108182</v>
      </c>
      <c r="P113" s="87">
        <v>10.819002000000001</v>
      </c>
      <c r="Q113" s="87">
        <v>103.67574413700002</v>
      </c>
      <c r="R113" s="87">
        <v>10.341962999999998</v>
      </c>
      <c r="S113" s="87">
        <v>110.70667576600002</v>
      </c>
      <c r="T113" s="87">
        <v>10.473197999999998</v>
      </c>
      <c r="U113" s="87">
        <v>103.54554157400001</v>
      </c>
      <c r="V113" s="87">
        <v>13.814849000000002</v>
      </c>
      <c r="W113" s="87">
        <v>105.11580002</v>
      </c>
      <c r="X113" s="87">
        <v>11.328302</v>
      </c>
      <c r="Y113" s="87">
        <v>99.586376673</v>
      </c>
      <c r="Z113" s="87">
        <v>11.064461999999997</v>
      </c>
      <c r="AA113" s="87">
        <v>1145.5780203479999</v>
      </c>
      <c r="AB113" s="88">
        <v>113.875044</v>
      </c>
    </row>
    <row r="114" spans="2:28" ht="15" thickBot="1">
      <c r="B114" s="10"/>
      <c r="C114" s="94"/>
      <c r="D114" s="94"/>
      <c r="E114" s="94"/>
      <c r="F114" s="123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123"/>
      <c r="AB114" s="94"/>
    </row>
    <row r="115" spans="2:28" ht="15.75" thickBot="1">
      <c r="B115" s="11" t="s">
        <v>22</v>
      </c>
      <c r="C115" s="95">
        <f>SUM(C109:C113)</f>
        <v>176.3834</v>
      </c>
      <c r="D115" s="95">
        <f>SUM(D109:D113)</f>
        <v>273.2686</v>
      </c>
      <c r="E115" s="95">
        <f>SUM(E109:E113)</f>
        <v>181.9946</v>
      </c>
      <c r="F115" s="95">
        <f>SUM(F109:F114)</f>
        <v>270.52909999999997</v>
      </c>
      <c r="G115" s="125">
        <f>+G109+G110+G111+G112+G113</f>
        <v>173.08421591799998</v>
      </c>
      <c r="H115" s="95">
        <f aca="true" t="shared" si="12" ref="H115:AB115">SUM(H109:H113)</f>
        <v>274.415505</v>
      </c>
      <c r="I115" s="95">
        <f t="shared" si="12"/>
        <v>173.172113765</v>
      </c>
      <c r="J115" s="95">
        <f t="shared" si="12"/>
        <v>200.44545400000004</v>
      </c>
      <c r="K115" s="95">
        <f t="shared" si="12"/>
        <v>151.35095218200001</v>
      </c>
      <c r="L115" s="95">
        <f t="shared" si="12"/>
        <v>114.94390200000001</v>
      </c>
      <c r="M115" s="95">
        <f t="shared" si="12"/>
        <v>192.722417474</v>
      </c>
      <c r="N115" s="95">
        <v>274.6057519999999</v>
      </c>
      <c r="O115" s="95">
        <v>197.745090291</v>
      </c>
      <c r="P115" s="95">
        <v>282.4264689999999</v>
      </c>
      <c r="Q115" s="95">
        <v>133.789277</v>
      </c>
      <c r="R115" s="95">
        <f t="shared" si="12"/>
        <v>280.701086</v>
      </c>
      <c r="S115" s="95">
        <f t="shared" si="12"/>
        <v>208.09570281400002</v>
      </c>
      <c r="T115" s="95">
        <f t="shared" si="12"/>
        <v>280.18734</v>
      </c>
      <c r="U115" s="95">
        <f t="shared" si="12"/>
        <v>213.42427047500001</v>
      </c>
      <c r="V115" s="95">
        <f t="shared" si="12"/>
        <v>354.19774099999995</v>
      </c>
      <c r="W115" s="95">
        <f t="shared" si="12"/>
        <v>201.35403286000002</v>
      </c>
      <c r="X115" s="95">
        <f t="shared" si="12"/>
        <v>282.835064</v>
      </c>
      <c r="Y115" s="95">
        <f t="shared" si="12"/>
        <v>188.22831279500002</v>
      </c>
      <c r="Z115" s="95">
        <f>SUM(Z109:Z114)</f>
        <v>280.4679019999999</v>
      </c>
      <c r="AA115" s="95">
        <f t="shared" si="12"/>
        <v>2259.1832823209998</v>
      </c>
      <c r="AB115" s="95">
        <f t="shared" si="12"/>
        <v>2888.556013</v>
      </c>
    </row>
    <row r="119" spans="2:28" ht="20.25">
      <c r="B119" s="136" t="s">
        <v>46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</row>
    <row r="120" spans="2:28" ht="18">
      <c r="B120" s="137" t="s">
        <v>35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</row>
    <row r="121" ht="13.5" thickBot="1"/>
    <row r="122" spans="2:28" ht="15.75" thickBot="1">
      <c r="B122" s="138" t="s">
        <v>1</v>
      </c>
      <c r="C122" s="132" t="s">
        <v>2</v>
      </c>
      <c r="D122" s="133"/>
      <c r="E122" s="132" t="s">
        <v>3</v>
      </c>
      <c r="F122" s="133"/>
      <c r="G122" s="132" t="s">
        <v>4</v>
      </c>
      <c r="H122" s="133"/>
      <c r="I122" s="132" t="s">
        <v>5</v>
      </c>
      <c r="J122" s="133"/>
      <c r="K122" s="132" t="s">
        <v>6</v>
      </c>
      <c r="L122" s="133"/>
      <c r="M122" s="132" t="s">
        <v>7</v>
      </c>
      <c r="N122" s="133"/>
      <c r="O122" s="132" t="s">
        <v>8</v>
      </c>
      <c r="P122" s="133"/>
      <c r="Q122" s="132" t="s">
        <v>9</v>
      </c>
      <c r="R122" s="133"/>
      <c r="S122" s="132" t="s">
        <v>10</v>
      </c>
      <c r="T122" s="133"/>
      <c r="U122" s="132" t="s">
        <v>11</v>
      </c>
      <c r="V122" s="133"/>
      <c r="W122" s="132" t="s">
        <v>12</v>
      </c>
      <c r="X122" s="133"/>
      <c r="Y122" s="132" t="s">
        <v>13</v>
      </c>
      <c r="Z122" s="133"/>
      <c r="AA122" s="134" t="s">
        <v>14</v>
      </c>
      <c r="AB122" s="135"/>
    </row>
    <row r="123" spans="2:28" ht="15.75" thickBot="1">
      <c r="B123" s="139"/>
      <c r="C123" s="3" t="s">
        <v>15</v>
      </c>
      <c r="D123" s="4" t="s">
        <v>16</v>
      </c>
      <c r="E123" s="3" t="s">
        <v>15</v>
      </c>
      <c r="F123" s="4" t="s">
        <v>16</v>
      </c>
      <c r="G123" s="3" t="s">
        <v>15</v>
      </c>
      <c r="H123" s="4" t="s">
        <v>16</v>
      </c>
      <c r="I123" s="3" t="s">
        <v>15</v>
      </c>
      <c r="J123" s="3" t="s">
        <v>16</v>
      </c>
      <c r="K123" s="3" t="s">
        <v>15</v>
      </c>
      <c r="L123" s="4" t="s">
        <v>16</v>
      </c>
      <c r="M123" s="3" t="s">
        <v>15</v>
      </c>
      <c r="N123" s="4" t="s">
        <v>16</v>
      </c>
      <c r="O123" s="3" t="s">
        <v>15</v>
      </c>
      <c r="P123" s="4" t="s">
        <v>16</v>
      </c>
      <c r="Q123" s="3" t="s">
        <v>15</v>
      </c>
      <c r="R123" s="4" t="s">
        <v>16</v>
      </c>
      <c r="S123" s="3" t="s">
        <v>15</v>
      </c>
      <c r="T123" s="4" t="s">
        <v>16</v>
      </c>
      <c r="U123" s="3" t="s">
        <v>15</v>
      </c>
      <c r="V123" s="4" t="s">
        <v>16</v>
      </c>
      <c r="W123" s="3" t="s">
        <v>15</v>
      </c>
      <c r="X123" s="4" t="s">
        <v>16</v>
      </c>
      <c r="Y123" s="3" t="s">
        <v>15</v>
      </c>
      <c r="Z123" s="4" t="s">
        <v>16</v>
      </c>
      <c r="AA123" s="27" t="s">
        <v>15</v>
      </c>
      <c r="AB123" s="28" t="s">
        <v>16</v>
      </c>
    </row>
    <row r="124" spans="2:28" ht="14.25">
      <c r="B124" s="7" t="s">
        <v>17</v>
      </c>
      <c r="C124" s="69">
        <v>5.163928713</v>
      </c>
      <c r="D124" s="124">
        <v>1.44792</v>
      </c>
      <c r="E124" s="69">
        <v>5.327035713000001</v>
      </c>
      <c r="F124" s="75">
        <v>1.2758920000000002</v>
      </c>
      <c r="G124" s="74">
        <v>5.152313371</v>
      </c>
      <c r="H124" s="80">
        <v>1.4746710000000003</v>
      </c>
      <c r="I124" s="80">
        <v>3.714193</v>
      </c>
      <c r="J124" s="80">
        <v>1.1432280000000001</v>
      </c>
      <c r="K124" s="91">
        <v>5.19353</v>
      </c>
      <c r="L124" s="75">
        <v>1.460669</v>
      </c>
      <c r="M124" s="80">
        <v>5.315888</v>
      </c>
      <c r="N124" s="80">
        <v>1.434086</v>
      </c>
      <c r="O124" s="80">
        <v>5.228477</v>
      </c>
      <c r="P124" s="80">
        <v>1.438595</v>
      </c>
      <c r="Q124" s="80">
        <v>5.266312</v>
      </c>
      <c r="R124" s="80">
        <v>1.3941139999999999</v>
      </c>
      <c r="S124" s="80">
        <v>5.245189</v>
      </c>
      <c r="T124" s="80">
        <v>1.5996510000000002</v>
      </c>
      <c r="U124" s="80">
        <v>5.224567</v>
      </c>
      <c r="V124" s="80">
        <v>1.567186</v>
      </c>
      <c r="W124" s="80">
        <v>5.312277</v>
      </c>
      <c r="X124" s="80">
        <v>1.576083</v>
      </c>
      <c r="Y124" s="80">
        <v>5.078327</v>
      </c>
      <c r="Z124" s="80">
        <v>1.346306</v>
      </c>
      <c r="AA124" s="91">
        <f aca="true" t="shared" si="13" ref="AA124:AB128">+C124+E124+G124+I124+K124+M124+O124+Q124+S124+U124+W124+Y124</f>
        <v>61.222037797</v>
      </c>
      <c r="AB124" s="74">
        <f t="shared" si="13"/>
        <v>17.158401</v>
      </c>
    </row>
    <row r="125" spans="2:28" ht="14.25">
      <c r="B125" s="8" t="s">
        <v>18</v>
      </c>
      <c r="C125" s="70">
        <v>15.396173407</v>
      </c>
      <c r="D125" s="124">
        <v>54.107716999999994</v>
      </c>
      <c r="E125" s="70">
        <v>15.399370407</v>
      </c>
      <c r="F125" s="81">
        <v>54.398076999999994</v>
      </c>
      <c r="G125" s="70">
        <v>15.501391571000001</v>
      </c>
      <c r="H125" s="80">
        <v>55.217762</v>
      </c>
      <c r="I125" s="80">
        <v>14.148572</v>
      </c>
      <c r="J125" s="80">
        <v>50.063125</v>
      </c>
      <c r="K125" s="92">
        <v>13.506229</v>
      </c>
      <c r="L125" s="81">
        <v>54.608644000000005</v>
      </c>
      <c r="M125" s="80">
        <v>17.089945</v>
      </c>
      <c r="N125" s="80">
        <v>58.63728699999999</v>
      </c>
      <c r="O125" s="80">
        <v>17.202545</v>
      </c>
      <c r="P125" s="80">
        <v>56.78786500000001</v>
      </c>
      <c r="Q125" s="80">
        <v>18.429983</v>
      </c>
      <c r="R125" s="80">
        <v>58.52175600000001</v>
      </c>
      <c r="S125" s="80">
        <v>17.719621</v>
      </c>
      <c r="T125" s="80">
        <v>56.750648999999996</v>
      </c>
      <c r="U125" s="80">
        <v>18.198138</v>
      </c>
      <c r="V125" s="80">
        <v>57.24161600000001</v>
      </c>
      <c r="W125" s="80">
        <v>18.002867</v>
      </c>
      <c r="X125" s="80">
        <v>57.362789</v>
      </c>
      <c r="Y125" s="80">
        <v>16.803276</v>
      </c>
      <c r="Z125" s="80">
        <v>53.658996</v>
      </c>
      <c r="AA125" s="92">
        <f t="shared" si="13"/>
        <v>197.39811138500002</v>
      </c>
      <c r="AB125" s="80">
        <f t="shared" si="13"/>
        <v>667.3562830000001</v>
      </c>
    </row>
    <row r="126" spans="2:28" ht="14.25">
      <c r="B126" s="8" t="s">
        <v>19</v>
      </c>
      <c r="C126" s="70">
        <v>44.502273181999996</v>
      </c>
      <c r="D126" s="124">
        <v>187.43663700000002</v>
      </c>
      <c r="E126" s="70">
        <v>44.95234622699999</v>
      </c>
      <c r="F126" s="81">
        <v>184.82434799999987</v>
      </c>
      <c r="G126" s="70">
        <v>44.774846357</v>
      </c>
      <c r="H126" s="80">
        <v>192.20605899999995</v>
      </c>
      <c r="I126" s="80">
        <v>38.036848</v>
      </c>
      <c r="J126" s="80">
        <v>142.7587999999999</v>
      </c>
      <c r="K126" s="92">
        <v>40.07335</v>
      </c>
      <c r="L126" s="81">
        <v>147.86014299999997</v>
      </c>
      <c r="M126" s="80">
        <v>45.101584</v>
      </c>
      <c r="N126" s="80">
        <v>146.6912480000001</v>
      </c>
      <c r="O126" s="80">
        <v>43.343109</v>
      </c>
      <c r="P126" s="80">
        <v>148.73565100000002</v>
      </c>
      <c r="Q126" s="80">
        <v>46.929455</v>
      </c>
      <c r="R126" s="80">
        <v>154.58834900000008</v>
      </c>
      <c r="S126" s="80">
        <v>44.899525</v>
      </c>
      <c r="T126" s="80">
        <v>156.0577680000001</v>
      </c>
      <c r="U126" s="80">
        <v>45.950359</v>
      </c>
      <c r="V126" s="80">
        <v>159.359894</v>
      </c>
      <c r="W126" s="80">
        <v>46.889867</v>
      </c>
      <c r="X126" s="80">
        <v>159.84988399999986</v>
      </c>
      <c r="Y126" s="80">
        <v>32.59046</v>
      </c>
      <c r="Z126" s="80">
        <v>114.41031200000002</v>
      </c>
      <c r="AA126" s="92">
        <f t="shared" si="13"/>
        <v>518.0440227659999</v>
      </c>
      <c r="AB126" s="80">
        <f t="shared" si="13"/>
        <v>1894.779093</v>
      </c>
    </row>
    <row r="127" spans="2:28" ht="14.25">
      <c r="B127" s="8" t="s">
        <v>20</v>
      </c>
      <c r="C127" s="70">
        <v>19.023842172</v>
      </c>
      <c r="D127" s="124">
        <v>26.057110999999995</v>
      </c>
      <c r="E127" s="70">
        <v>18.482231626</v>
      </c>
      <c r="F127" s="81">
        <v>26.23176499999999</v>
      </c>
      <c r="G127" s="70">
        <v>18.6989697</v>
      </c>
      <c r="H127" s="80">
        <v>25.722044999999987</v>
      </c>
      <c r="I127" s="80">
        <v>15.636724</v>
      </c>
      <c r="J127" s="80">
        <v>22.733291999999985</v>
      </c>
      <c r="K127" s="92">
        <v>16.083686</v>
      </c>
      <c r="L127" s="81">
        <v>23.254043999999993</v>
      </c>
      <c r="M127" s="80">
        <v>18.376053</v>
      </c>
      <c r="N127" s="80">
        <v>23.047199999999993</v>
      </c>
      <c r="O127" s="80">
        <v>18.468226</v>
      </c>
      <c r="P127" s="80">
        <v>23.126613</v>
      </c>
      <c r="Q127" s="80">
        <v>19.130865</v>
      </c>
      <c r="R127" s="80">
        <v>25.32283099999999</v>
      </c>
      <c r="S127" s="80">
        <v>18.515464</v>
      </c>
      <c r="T127" s="80">
        <v>24.852641999999992</v>
      </c>
      <c r="U127" s="80">
        <v>18.461295</v>
      </c>
      <c r="V127" s="80">
        <v>23.860760999999997</v>
      </c>
      <c r="W127" s="80">
        <v>18.110417</v>
      </c>
      <c r="X127" s="80">
        <v>23.43936100000001</v>
      </c>
      <c r="Y127" s="80">
        <v>14.824063</v>
      </c>
      <c r="Z127" s="80">
        <v>17.208995999999996</v>
      </c>
      <c r="AA127" s="92">
        <f t="shared" si="13"/>
        <v>213.81183649800002</v>
      </c>
      <c r="AB127" s="80">
        <f t="shared" si="13"/>
        <v>284.8566609999999</v>
      </c>
    </row>
    <row r="128" spans="2:28" ht="15" thickBot="1">
      <c r="B128" s="9" t="s">
        <v>21</v>
      </c>
      <c r="C128" s="71">
        <v>102.90298644600003</v>
      </c>
      <c r="D128" s="130">
        <v>11.037899999999997</v>
      </c>
      <c r="E128" s="71">
        <v>100.931771981</v>
      </c>
      <c r="F128" s="88">
        <v>10.588048999999998</v>
      </c>
      <c r="G128" s="71">
        <v>100.02368752600002</v>
      </c>
      <c r="H128" s="87">
        <v>10.960860999999998</v>
      </c>
      <c r="I128" s="87">
        <v>115.812148</v>
      </c>
      <c r="J128" s="87">
        <v>49.146047000000024</v>
      </c>
      <c r="K128" s="93">
        <v>111.218542</v>
      </c>
      <c r="L128" s="88">
        <v>48.19435999999999</v>
      </c>
      <c r="M128" s="87">
        <v>127.586306</v>
      </c>
      <c r="N128" s="87">
        <v>79.21087699999998</v>
      </c>
      <c r="O128" s="87">
        <v>128.61935</v>
      </c>
      <c r="P128" s="87">
        <v>55.526518999999986</v>
      </c>
      <c r="Q128" s="87">
        <v>132.134295</v>
      </c>
      <c r="R128" s="87">
        <v>55.95402499999999</v>
      </c>
      <c r="S128" s="87">
        <v>116.358788</v>
      </c>
      <c r="T128" s="87">
        <v>54.172521</v>
      </c>
      <c r="U128" s="87">
        <v>114.291859</v>
      </c>
      <c r="V128" s="87">
        <v>53.97923300000001</v>
      </c>
      <c r="W128" s="87">
        <v>110.165167</v>
      </c>
      <c r="X128" s="87">
        <v>54.618395000000014</v>
      </c>
      <c r="Y128" s="87">
        <v>94.119489</v>
      </c>
      <c r="Z128" s="87">
        <v>31.627974999999996</v>
      </c>
      <c r="AA128" s="93">
        <f t="shared" si="13"/>
        <v>1354.1643899530002</v>
      </c>
      <c r="AB128" s="87">
        <f t="shared" si="13"/>
        <v>515.0167620000001</v>
      </c>
    </row>
    <row r="129" spans="2:28" ht="15" thickBot="1">
      <c r="B129" s="10"/>
      <c r="C129" s="94"/>
      <c r="D129" s="94"/>
      <c r="E129" s="94"/>
      <c r="F129" s="123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123"/>
      <c r="AB129" s="94"/>
    </row>
    <row r="130" spans="2:28" ht="15.75" thickBot="1">
      <c r="B130" s="11" t="s">
        <v>22</v>
      </c>
      <c r="C130" s="95">
        <f>SUM(C124:C128)</f>
        <v>186.98920392000002</v>
      </c>
      <c r="D130" s="95">
        <f>SUM(D124:D128)</f>
        <v>280.087285</v>
      </c>
      <c r="E130" s="95">
        <f>SUM(E124:E128)</f>
        <v>185.09275595399998</v>
      </c>
      <c r="F130" s="95">
        <f>SUM(F124:F128)</f>
        <v>277.3181309999999</v>
      </c>
      <c r="G130" s="125">
        <f>SUM(G124:G128)</f>
        <v>184.15120852500002</v>
      </c>
      <c r="H130" s="95">
        <f aca="true" t="shared" si="14" ref="H130:M130">SUM(H124:H128)</f>
        <v>285.581398</v>
      </c>
      <c r="I130" s="95">
        <f t="shared" si="14"/>
        <v>187.34848499999998</v>
      </c>
      <c r="J130" s="95">
        <f t="shared" si="14"/>
        <v>265.8444919999999</v>
      </c>
      <c r="K130" s="95">
        <f t="shared" si="14"/>
        <v>186.075337</v>
      </c>
      <c r="L130" s="95">
        <f t="shared" si="14"/>
        <v>275.37785999999994</v>
      </c>
      <c r="M130" s="95">
        <f t="shared" si="14"/>
        <v>213.469776</v>
      </c>
      <c r="N130" s="95">
        <f>SUM(N124:N128)</f>
        <v>309.02069800000004</v>
      </c>
      <c r="O130" s="95">
        <f>SUM(O124:O128)</f>
        <v>212.861707</v>
      </c>
      <c r="P130" s="95">
        <f>SUM(P124:P128)</f>
        <v>285.615243</v>
      </c>
      <c r="Q130" s="95">
        <f>SUM(Q124:Q128)</f>
        <v>221.89091000000002</v>
      </c>
      <c r="R130" s="95">
        <f aca="true" t="shared" si="15" ref="R130:AB130">SUM(R124:R128)</f>
        <v>295.78107500000004</v>
      </c>
      <c r="S130" s="95">
        <f t="shared" si="15"/>
        <v>202.738587</v>
      </c>
      <c r="T130" s="95">
        <f t="shared" si="15"/>
        <v>293.4332310000001</v>
      </c>
      <c r="U130" s="95">
        <f t="shared" si="15"/>
        <v>202.126218</v>
      </c>
      <c r="V130" s="95">
        <f t="shared" si="15"/>
        <v>296.00869</v>
      </c>
      <c r="W130" s="95">
        <f t="shared" si="15"/>
        <v>198.480595</v>
      </c>
      <c r="X130" s="95">
        <f t="shared" si="15"/>
        <v>296.8465119999999</v>
      </c>
      <c r="Y130" s="95">
        <f t="shared" si="15"/>
        <v>163.415615</v>
      </c>
      <c r="Z130" s="95">
        <f t="shared" si="15"/>
        <v>218.25258499999998</v>
      </c>
      <c r="AA130" s="95">
        <f t="shared" si="15"/>
        <v>2344.6403983990003</v>
      </c>
      <c r="AB130" s="95">
        <f t="shared" si="15"/>
        <v>3379.1672000000003</v>
      </c>
    </row>
    <row r="134" spans="2:28" ht="20.25">
      <c r="B134" s="136" t="s">
        <v>46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</row>
    <row r="135" spans="2:28" ht="18">
      <c r="B135" s="137" t="s">
        <v>36</v>
      </c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</row>
    <row r="136" ht="13.5" thickBot="1"/>
    <row r="137" spans="2:28" ht="15.75" thickBot="1">
      <c r="B137" s="138" t="s">
        <v>1</v>
      </c>
      <c r="C137" s="132" t="s">
        <v>2</v>
      </c>
      <c r="D137" s="133"/>
      <c r="E137" s="132" t="s">
        <v>3</v>
      </c>
      <c r="F137" s="133"/>
      <c r="G137" s="132" t="s">
        <v>4</v>
      </c>
      <c r="H137" s="133"/>
      <c r="I137" s="132" t="s">
        <v>5</v>
      </c>
      <c r="J137" s="133"/>
      <c r="K137" s="132" t="s">
        <v>6</v>
      </c>
      <c r="L137" s="133"/>
      <c r="M137" s="132" t="s">
        <v>7</v>
      </c>
      <c r="N137" s="133"/>
      <c r="O137" s="132" t="s">
        <v>8</v>
      </c>
      <c r="P137" s="133"/>
      <c r="Q137" s="132" t="s">
        <v>9</v>
      </c>
      <c r="R137" s="133"/>
      <c r="S137" s="132" t="s">
        <v>10</v>
      </c>
      <c r="T137" s="133"/>
      <c r="U137" s="132" t="s">
        <v>11</v>
      </c>
      <c r="V137" s="133"/>
      <c r="W137" s="132" t="s">
        <v>12</v>
      </c>
      <c r="X137" s="133"/>
      <c r="Y137" s="132" t="s">
        <v>13</v>
      </c>
      <c r="Z137" s="133"/>
      <c r="AA137" s="134" t="s">
        <v>14</v>
      </c>
      <c r="AB137" s="135"/>
    </row>
    <row r="138" spans="2:28" ht="15.75" thickBot="1">
      <c r="B138" s="139"/>
      <c r="C138" s="3" t="s">
        <v>15</v>
      </c>
      <c r="D138" s="4" t="s">
        <v>16</v>
      </c>
      <c r="E138" s="3" t="s">
        <v>15</v>
      </c>
      <c r="F138" s="4" t="s">
        <v>16</v>
      </c>
      <c r="G138" s="3" t="s">
        <v>15</v>
      </c>
      <c r="H138" s="4" t="s">
        <v>16</v>
      </c>
      <c r="I138" s="3" t="s">
        <v>15</v>
      </c>
      <c r="J138" s="3" t="s">
        <v>16</v>
      </c>
      <c r="K138" s="3" t="s">
        <v>15</v>
      </c>
      <c r="L138" s="4" t="s">
        <v>16</v>
      </c>
      <c r="M138" s="3" t="s">
        <v>15</v>
      </c>
      <c r="N138" s="4" t="s">
        <v>16</v>
      </c>
      <c r="O138" s="3" t="s">
        <v>15</v>
      </c>
      <c r="P138" s="4" t="s">
        <v>16</v>
      </c>
      <c r="Q138" s="3" t="s">
        <v>15</v>
      </c>
      <c r="R138" s="4" t="s">
        <v>16</v>
      </c>
      <c r="S138" s="3" t="s">
        <v>15</v>
      </c>
      <c r="T138" s="4" t="s">
        <v>16</v>
      </c>
      <c r="U138" s="3" t="s">
        <v>15</v>
      </c>
      <c r="V138" s="4" t="s">
        <v>16</v>
      </c>
      <c r="W138" s="3" t="s">
        <v>15</v>
      </c>
      <c r="X138" s="4" t="s">
        <v>16</v>
      </c>
      <c r="Y138" s="3" t="s">
        <v>15</v>
      </c>
      <c r="Z138" s="4" t="s">
        <v>16</v>
      </c>
      <c r="AA138" s="27" t="s">
        <v>15</v>
      </c>
      <c r="AB138" s="28" t="s">
        <v>16</v>
      </c>
    </row>
    <row r="139" spans="2:28" ht="14.25">
      <c r="B139" s="7" t="s">
        <v>17</v>
      </c>
      <c r="C139" s="69">
        <v>5.399932</v>
      </c>
      <c r="D139" s="69">
        <v>1.7618400000000003</v>
      </c>
      <c r="E139" s="69">
        <v>5.424851</v>
      </c>
      <c r="F139" s="75">
        <v>2.2279100000000005</v>
      </c>
      <c r="G139" s="74">
        <v>5.05195</v>
      </c>
      <c r="H139" s="80">
        <v>1.551196</v>
      </c>
      <c r="I139" s="80">
        <v>5.282506</v>
      </c>
      <c r="J139" s="80">
        <v>1.6965850000000002</v>
      </c>
      <c r="K139" s="91">
        <v>5.202623</v>
      </c>
      <c r="L139" s="74">
        <v>1.6863920000000003</v>
      </c>
      <c r="M139" s="80">
        <v>5.278282</v>
      </c>
      <c r="N139" s="80">
        <v>1.833574</v>
      </c>
      <c r="O139" s="80">
        <v>5.240086</v>
      </c>
      <c r="P139" s="80">
        <v>1.7897960000000004</v>
      </c>
      <c r="Q139" s="80">
        <v>5.343576</v>
      </c>
      <c r="R139" s="80">
        <v>1.783793</v>
      </c>
      <c r="S139" s="80">
        <v>5.403802</v>
      </c>
      <c r="T139" s="80">
        <v>1.845904</v>
      </c>
      <c r="U139" s="80">
        <v>5.43736</v>
      </c>
      <c r="V139" s="80">
        <v>1.8476780000000002</v>
      </c>
      <c r="W139" s="80">
        <v>5.445136</v>
      </c>
      <c r="X139" s="80">
        <v>1.8502790000000002</v>
      </c>
      <c r="Y139" s="128">
        <v>5.302516</v>
      </c>
      <c r="Z139" s="80">
        <v>1.8902059999999998</v>
      </c>
      <c r="AA139" s="91">
        <f aca="true" t="shared" si="16" ref="AA139:AB143">+C139+E139+G139+I139+K139+M139+O139+Q139+S139+U139+W139+Y139</f>
        <v>63.81261999999999</v>
      </c>
      <c r="AB139" s="74">
        <f t="shared" si="16"/>
        <v>21.765152999999998</v>
      </c>
    </row>
    <row r="140" spans="2:28" ht="14.25">
      <c r="B140" s="8" t="s">
        <v>18</v>
      </c>
      <c r="C140" s="70">
        <v>17.799242</v>
      </c>
      <c r="D140" s="70">
        <v>58.86905499999999</v>
      </c>
      <c r="E140" s="70">
        <v>16.540814</v>
      </c>
      <c r="F140" s="81">
        <v>58.030405999999985</v>
      </c>
      <c r="G140" s="70">
        <v>16.048121</v>
      </c>
      <c r="H140" s="80">
        <v>58.66402599999999</v>
      </c>
      <c r="I140" s="80">
        <v>17.545684</v>
      </c>
      <c r="J140" s="80">
        <v>59.07314199999999</v>
      </c>
      <c r="K140" s="92">
        <v>17.936517</v>
      </c>
      <c r="L140" s="80">
        <v>60.107161999999995</v>
      </c>
      <c r="M140" s="80">
        <v>18.204234</v>
      </c>
      <c r="N140" s="80">
        <v>58.993231</v>
      </c>
      <c r="O140" s="80">
        <v>17.960891</v>
      </c>
      <c r="P140" s="80">
        <v>57.45835200000001</v>
      </c>
      <c r="Q140" s="80">
        <v>18.803259</v>
      </c>
      <c r="R140" s="80">
        <v>57.47569000000002</v>
      </c>
      <c r="S140" s="80">
        <v>19.674229</v>
      </c>
      <c r="T140" s="80">
        <v>60.57929500000002</v>
      </c>
      <c r="U140" s="80">
        <v>18.048631</v>
      </c>
      <c r="V140" s="80">
        <v>58.162336</v>
      </c>
      <c r="W140" s="80">
        <v>18.203597</v>
      </c>
      <c r="X140" s="80">
        <v>56.823730000000005</v>
      </c>
      <c r="Y140" s="128">
        <v>18.47508</v>
      </c>
      <c r="Z140" s="80">
        <v>58.061876000000005</v>
      </c>
      <c r="AA140" s="92">
        <f t="shared" si="16"/>
        <v>215.240299</v>
      </c>
      <c r="AB140" s="80">
        <f t="shared" si="16"/>
        <v>702.2983009999999</v>
      </c>
    </row>
    <row r="141" spans="2:28" ht="14.25">
      <c r="B141" s="8" t="s">
        <v>19</v>
      </c>
      <c r="C141" s="70">
        <v>41.965032</v>
      </c>
      <c r="D141" s="70">
        <v>169.65455300000005</v>
      </c>
      <c r="E141" s="70">
        <v>42.765995</v>
      </c>
      <c r="F141" s="81">
        <v>165.81675700000002</v>
      </c>
      <c r="G141" s="70">
        <v>41.307514</v>
      </c>
      <c r="H141" s="80">
        <v>168.96356799999978</v>
      </c>
      <c r="I141" s="80">
        <v>44.376697</v>
      </c>
      <c r="J141" s="80">
        <v>167.5115780000001</v>
      </c>
      <c r="K141" s="92">
        <v>48.656503</v>
      </c>
      <c r="L141" s="80">
        <v>172.45495999999994</v>
      </c>
      <c r="M141" s="80">
        <v>51.071851</v>
      </c>
      <c r="N141" s="80">
        <v>172.11647700000003</v>
      </c>
      <c r="O141" s="80">
        <v>49.544821</v>
      </c>
      <c r="P141" s="80">
        <v>173.32318199999995</v>
      </c>
      <c r="Q141" s="80">
        <v>50.996678</v>
      </c>
      <c r="R141" s="80">
        <v>173.80487999999997</v>
      </c>
      <c r="S141" s="80">
        <v>51.574077</v>
      </c>
      <c r="T141" s="80">
        <v>173.90386000000007</v>
      </c>
      <c r="U141" s="80">
        <v>51.363788</v>
      </c>
      <c r="V141" s="80">
        <v>172.81668299999998</v>
      </c>
      <c r="W141" s="80">
        <v>53.638655</v>
      </c>
      <c r="X141" s="80">
        <v>168.37963399999992</v>
      </c>
      <c r="Y141" s="128">
        <v>51.170432</v>
      </c>
      <c r="Z141" s="80">
        <v>174.40339</v>
      </c>
      <c r="AA141" s="92">
        <f t="shared" si="16"/>
        <v>578.4320429999999</v>
      </c>
      <c r="AB141" s="80">
        <f t="shared" si="16"/>
        <v>2053.1495219999997</v>
      </c>
    </row>
    <row r="142" spans="2:28" ht="14.25">
      <c r="B142" s="8" t="s">
        <v>20</v>
      </c>
      <c r="C142" s="70">
        <v>16.663562</v>
      </c>
      <c r="D142" s="70">
        <v>25.931506999999993</v>
      </c>
      <c r="E142" s="70">
        <v>16.506922</v>
      </c>
      <c r="F142" s="81">
        <v>24.469087999999992</v>
      </c>
      <c r="G142" s="70">
        <v>15.938966</v>
      </c>
      <c r="H142" s="80">
        <v>24.420151999999987</v>
      </c>
      <c r="I142" s="80">
        <v>16.612694</v>
      </c>
      <c r="J142" s="80">
        <v>24.368122000000003</v>
      </c>
      <c r="K142" s="92">
        <v>17.644579</v>
      </c>
      <c r="L142" s="80">
        <v>24.34502799999999</v>
      </c>
      <c r="M142" s="80">
        <v>18.38114</v>
      </c>
      <c r="N142" s="80">
        <v>24.63293799999999</v>
      </c>
      <c r="O142" s="80">
        <v>18.747337</v>
      </c>
      <c r="P142" s="80">
        <v>24.635840999999996</v>
      </c>
      <c r="Q142" s="80">
        <v>20.12033</v>
      </c>
      <c r="R142" s="80">
        <v>24.500497000000006</v>
      </c>
      <c r="S142" s="80">
        <v>20.823587</v>
      </c>
      <c r="T142" s="80">
        <v>24.833689999999997</v>
      </c>
      <c r="U142" s="80">
        <v>20.182305</v>
      </c>
      <c r="V142" s="80">
        <v>25.248548999999997</v>
      </c>
      <c r="W142" s="80">
        <v>20.363983</v>
      </c>
      <c r="X142" s="80">
        <v>25.513020999999995</v>
      </c>
      <c r="Y142" s="128">
        <v>20.024619</v>
      </c>
      <c r="Z142" s="80">
        <v>25.812401999999995</v>
      </c>
      <c r="AA142" s="92">
        <f t="shared" si="16"/>
        <v>222.010024</v>
      </c>
      <c r="AB142" s="80">
        <f t="shared" si="16"/>
        <v>298.7108349999999</v>
      </c>
    </row>
    <row r="143" spans="2:28" ht="15" thickBot="1">
      <c r="B143" s="9" t="s">
        <v>21</v>
      </c>
      <c r="C143" s="71">
        <v>101.452842</v>
      </c>
      <c r="D143" s="71">
        <v>53.513631</v>
      </c>
      <c r="E143" s="71">
        <v>100.265863</v>
      </c>
      <c r="F143" s="88">
        <v>50.312014</v>
      </c>
      <c r="G143" s="71">
        <v>98.834555</v>
      </c>
      <c r="H143" s="87">
        <v>50.70480299999999</v>
      </c>
      <c r="I143" s="87">
        <v>103.270235</v>
      </c>
      <c r="J143" s="87">
        <v>50.756122000000005</v>
      </c>
      <c r="K143" s="93">
        <v>107.943155</v>
      </c>
      <c r="L143" s="87">
        <v>50.406806</v>
      </c>
      <c r="M143" s="87">
        <v>110.175203</v>
      </c>
      <c r="N143" s="87">
        <v>50.867778</v>
      </c>
      <c r="O143" s="87">
        <v>111.230958</v>
      </c>
      <c r="P143" s="87">
        <v>49.94562800000001</v>
      </c>
      <c r="Q143" s="87">
        <v>119.436391</v>
      </c>
      <c r="R143" s="87">
        <v>50.126604</v>
      </c>
      <c r="S143" s="87">
        <v>121.965395</v>
      </c>
      <c r="T143" s="87">
        <v>50.32351600000003</v>
      </c>
      <c r="U143" s="87">
        <v>119.185743</v>
      </c>
      <c r="V143" s="87">
        <v>49.162116000000026</v>
      </c>
      <c r="W143" s="87">
        <v>118.553861</v>
      </c>
      <c r="X143" s="87">
        <v>50.274662000000006</v>
      </c>
      <c r="Y143" s="129">
        <v>111.311025</v>
      </c>
      <c r="Z143" s="87">
        <v>50.47057900000003</v>
      </c>
      <c r="AA143" s="93">
        <f t="shared" si="16"/>
        <v>1323.625226</v>
      </c>
      <c r="AB143" s="87">
        <f t="shared" si="16"/>
        <v>606.8642590000001</v>
      </c>
    </row>
    <row r="144" spans="2:28" ht="15" thickBot="1">
      <c r="B144" s="10"/>
      <c r="C144" s="94"/>
      <c r="D144" s="94"/>
      <c r="E144" s="94"/>
      <c r="F144" s="123"/>
      <c r="G144" s="94"/>
      <c r="H144" s="94"/>
      <c r="I144" s="94"/>
      <c r="J144" s="94"/>
      <c r="K144" s="94"/>
      <c r="L144" s="94"/>
      <c r="M144" s="94"/>
      <c r="N144" s="94"/>
      <c r="O144" s="94"/>
      <c r="P144" s="12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123"/>
      <c r="AB144" s="94"/>
    </row>
    <row r="145" spans="2:28" ht="15.75" thickBot="1">
      <c r="B145" s="11" t="s">
        <v>22</v>
      </c>
      <c r="C145" s="95">
        <f>SUM(C139:C143)</f>
        <v>183.28061000000002</v>
      </c>
      <c r="D145" s="95">
        <f>SUM(D139:D143)</f>
        <v>309.730586</v>
      </c>
      <c r="E145" s="95">
        <f>SUM(E139:E143)</f>
        <v>181.504445</v>
      </c>
      <c r="F145" s="95">
        <f>SUM(F139:F143)</f>
        <v>300.856175</v>
      </c>
      <c r="G145" s="125">
        <f>SUM(G139:G143)</f>
        <v>177.181106</v>
      </c>
      <c r="H145" s="95">
        <f aca="true" t="shared" si="17" ref="H145:M145">SUM(H139:H143)</f>
        <v>304.3037449999997</v>
      </c>
      <c r="I145" s="95">
        <f t="shared" si="17"/>
        <v>187.087816</v>
      </c>
      <c r="J145" s="95">
        <f t="shared" si="17"/>
        <v>303.40554900000006</v>
      </c>
      <c r="K145" s="95">
        <f t="shared" si="17"/>
        <v>197.383377</v>
      </c>
      <c r="L145" s="95">
        <f t="shared" si="17"/>
        <v>309.000348</v>
      </c>
      <c r="M145" s="95">
        <f t="shared" si="17"/>
        <v>203.11070999999998</v>
      </c>
      <c r="N145" s="95">
        <f>SUM(N139:N143)</f>
        <v>308.443998</v>
      </c>
      <c r="O145" s="95">
        <f>SUM(O139:O143)</f>
        <v>202.724093</v>
      </c>
      <c r="P145" s="125">
        <f>SUM(P139:P143)</f>
        <v>307.15279899999996</v>
      </c>
      <c r="Q145" s="95">
        <f>SUM(Q139:Q143)</f>
        <v>214.700234</v>
      </c>
      <c r="R145" s="95">
        <f aca="true" t="shared" si="18" ref="R145:AB145">SUM(R139:R143)</f>
        <v>307.691464</v>
      </c>
      <c r="S145" s="95">
        <f t="shared" si="18"/>
        <v>219.44109</v>
      </c>
      <c r="T145" s="95">
        <f t="shared" si="18"/>
        <v>311.4862650000001</v>
      </c>
      <c r="U145" s="95">
        <f t="shared" si="18"/>
        <v>214.217827</v>
      </c>
      <c r="V145" s="95">
        <f t="shared" si="18"/>
        <v>307.237362</v>
      </c>
      <c r="W145" s="95">
        <f t="shared" si="18"/>
        <v>216.205232</v>
      </c>
      <c r="X145" s="95">
        <f t="shared" si="18"/>
        <v>302.841326</v>
      </c>
      <c r="Y145" s="95">
        <f t="shared" si="18"/>
        <v>206.283672</v>
      </c>
      <c r="Z145" s="95">
        <f t="shared" si="18"/>
        <v>310.6384530000001</v>
      </c>
      <c r="AA145" s="95">
        <f t="shared" si="18"/>
        <v>2403.120212</v>
      </c>
      <c r="AB145" s="95">
        <f t="shared" si="18"/>
        <v>3682.7880699999996</v>
      </c>
    </row>
    <row r="149" spans="2:28" ht="20.25">
      <c r="B149" s="136" t="s">
        <v>46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</row>
    <row r="150" spans="2:28" ht="18">
      <c r="B150" s="137" t="s">
        <v>37</v>
      </c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</row>
    <row r="151" ht="13.5" thickBot="1"/>
    <row r="152" spans="2:28" ht="15.75" thickBot="1">
      <c r="B152" s="138" t="s">
        <v>1</v>
      </c>
      <c r="C152" s="132" t="s">
        <v>2</v>
      </c>
      <c r="D152" s="133"/>
      <c r="E152" s="132" t="s">
        <v>3</v>
      </c>
      <c r="F152" s="133"/>
      <c r="G152" s="132" t="s">
        <v>4</v>
      </c>
      <c r="H152" s="133"/>
      <c r="I152" s="132" t="s">
        <v>5</v>
      </c>
      <c r="J152" s="133"/>
      <c r="K152" s="132" t="s">
        <v>6</v>
      </c>
      <c r="L152" s="133"/>
      <c r="M152" s="132" t="s">
        <v>7</v>
      </c>
      <c r="N152" s="133"/>
      <c r="O152" s="132" t="s">
        <v>8</v>
      </c>
      <c r="P152" s="133"/>
      <c r="Q152" s="132" t="s">
        <v>9</v>
      </c>
      <c r="R152" s="133"/>
      <c r="S152" s="132" t="s">
        <v>10</v>
      </c>
      <c r="T152" s="133"/>
      <c r="U152" s="132" t="s">
        <v>11</v>
      </c>
      <c r="V152" s="133"/>
      <c r="W152" s="132" t="s">
        <v>12</v>
      </c>
      <c r="X152" s="133"/>
      <c r="Y152" s="132" t="s">
        <v>13</v>
      </c>
      <c r="Z152" s="133"/>
      <c r="AA152" s="134" t="s">
        <v>14</v>
      </c>
      <c r="AB152" s="135"/>
    </row>
    <row r="153" spans="2:28" ht="15.75" thickBot="1">
      <c r="B153" s="139"/>
      <c r="C153" s="3" t="s">
        <v>15</v>
      </c>
      <c r="D153" s="4" t="s">
        <v>16</v>
      </c>
      <c r="E153" s="3" t="s">
        <v>15</v>
      </c>
      <c r="F153" s="4" t="s">
        <v>16</v>
      </c>
      <c r="G153" s="3" t="s">
        <v>15</v>
      </c>
      <c r="H153" s="4" t="s">
        <v>16</v>
      </c>
      <c r="I153" s="3" t="s">
        <v>15</v>
      </c>
      <c r="J153" s="3" t="s">
        <v>16</v>
      </c>
      <c r="K153" s="3" t="s">
        <v>15</v>
      </c>
      <c r="L153" s="4" t="s">
        <v>16</v>
      </c>
      <c r="M153" s="3" t="s">
        <v>15</v>
      </c>
      <c r="N153" s="4" t="s">
        <v>16</v>
      </c>
      <c r="O153" s="3" t="s">
        <v>15</v>
      </c>
      <c r="P153" s="4" t="s">
        <v>16</v>
      </c>
      <c r="Q153" s="3" t="s">
        <v>15</v>
      </c>
      <c r="R153" s="4" t="s">
        <v>16</v>
      </c>
      <c r="S153" s="3" t="s">
        <v>15</v>
      </c>
      <c r="T153" s="4" t="s">
        <v>16</v>
      </c>
      <c r="U153" s="3" t="s">
        <v>15</v>
      </c>
      <c r="V153" s="4" t="s">
        <v>16</v>
      </c>
      <c r="W153" s="3" t="s">
        <v>15</v>
      </c>
      <c r="X153" s="4" t="s">
        <v>16</v>
      </c>
      <c r="Y153" s="3" t="s">
        <v>15</v>
      </c>
      <c r="Z153" s="4" t="s">
        <v>16</v>
      </c>
      <c r="AA153" s="27" t="s">
        <v>15</v>
      </c>
      <c r="AB153" s="28" t="s">
        <v>16</v>
      </c>
    </row>
    <row r="154" spans="2:28" ht="15" thickBot="1">
      <c r="B154" s="7" t="s">
        <v>17</v>
      </c>
      <c r="C154" s="69">
        <v>5.424507</v>
      </c>
      <c r="D154" s="69">
        <v>1.8470240000000002</v>
      </c>
      <c r="E154" s="69">
        <v>5.425563</v>
      </c>
      <c r="F154" s="75">
        <v>1.8601380000000003</v>
      </c>
      <c r="G154" s="74">
        <v>5.100262</v>
      </c>
      <c r="H154" s="80">
        <v>1.8862110000000003</v>
      </c>
      <c r="I154" s="80">
        <v>4.985112</v>
      </c>
      <c r="J154" s="80">
        <v>1.8878359999999998</v>
      </c>
      <c r="K154" s="124">
        <v>5.075222</v>
      </c>
      <c r="L154" s="91">
        <v>1.927626</v>
      </c>
      <c r="M154" s="80">
        <v>5.175472</v>
      </c>
      <c r="N154" s="80">
        <v>1.9573759999999998</v>
      </c>
      <c r="O154" s="80">
        <v>5.084987</v>
      </c>
      <c r="P154" s="80">
        <v>1.9940629999999997</v>
      </c>
      <c r="Q154" s="80">
        <v>5.175555</v>
      </c>
      <c r="R154" s="80">
        <v>2.056566</v>
      </c>
      <c r="S154" s="80">
        <v>5.194196</v>
      </c>
      <c r="T154" s="80">
        <v>2.0990430000000004</v>
      </c>
      <c r="U154" s="80">
        <v>3.914963</v>
      </c>
      <c r="V154" s="80">
        <v>2.087926</v>
      </c>
      <c r="W154" s="80">
        <v>5.063241</v>
      </c>
      <c r="X154" s="80">
        <v>2.067</v>
      </c>
      <c r="Y154" s="128">
        <v>4.904069</v>
      </c>
      <c r="Z154" s="80">
        <v>2.101</v>
      </c>
      <c r="AA154" s="91">
        <f>C154+E154+G154+I154+K154+M154+O154+Q154+S154+U154+W154+Y154</f>
        <v>60.523149</v>
      </c>
      <c r="AB154" s="74">
        <f>D154+F154+H154+J154+L154+N154+P154+R154+T154+V154+X154+Z154</f>
        <v>23.771809</v>
      </c>
    </row>
    <row r="155" spans="2:28" ht="15" thickBot="1">
      <c r="B155" s="8" t="s">
        <v>18</v>
      </c>
      <c r="C155" s="70">
        <v>19.47809</v>
      </c>
      <c r="D155" s="70">
        <v>59.98356000000002</v>
      </c>
      <c r="E155" s="70">
        <v>14.958729</v>
      </c>
      <c r="F155" s="81">
        <v>56.29132700000002</v>
      </c>
      <c r="G155" s="70">
        <v>16.338098</v>
      </c>
      <c r="H155" s="80">
        <v>57.70288100000002</v>
      </c>
      <c r="I155" s="80">
        <v>18.692038</v>
      </c>
      <c r="J155" s="80">
        <v>58.17320299999999</v>
      </c>
      <c r="K155" s="124">
        <v>18.165011</v>
      </c>
      <c r="L155" s="92">
        <v>58.60749599999999</v>
      </c>
      <c r="M155" s="80">
        <v>18.310576</v>
      </c>
      <c r="N155" s="80">
        <v>58.38683399999999</v>
      </c>
      <c r="O155" s="80">
        <v>18.701889</v>
      </c>
      <c r="P155" s="80">
        <v>58.26562100000002</v>
      </c>
      <c r="Q155" s="80">
        <v>19.541622</v>
      </c>
      <c r="R155" s="80">
        <v>58.05381600000002</v>
      </c>
      <c r="S155" s="80">
        <v>19.54979</v>
      </c>
      <c r="T155" s="80">
        <v>57.78419699999999</v>
      </c>
      <c r="U155" s="80">
        <v>17.653033</v>
      </c>
      <c r="V155" s="80">
        <v>54.901611</v>
      </c>
      <c r="W155" s="80">
        <v>18.316376</v>
      </c>
      <c r="X155" s="80">
        <v>52.979</v>
      </c>
      <c r="Y155" s="128">
        <v>16.5145</v>
      </c>
      <c r="Z155" s="80">
        <v>51.938</v>
      </c>
      <c r="AA155" s="91">
        <f aca="true" t="shared" si="19" ref="AA155:AB158">C155+E155+G155+I155+K155+M155+O155+Q155+S155+U155+W155+Y155</f>
        <v>216.21975199999997</v>
      </c>
      <c r="AB155" s="74">
        <f t="shared" si="19"/>
        <v>683.0675460000001</v>
      </c>
    </row>
    <row r="156" spans="2:28" ht="15" thickBot="1">
      <c r="B156" s="8" t="s">
        <v>19</v>
      </c>
      <c r="C156" s="70">
        <v>46.04529</v>
      </c>
      <c r="D156" s="70">
        <v>171.90215599999982</v>
      </c>
      <c r="E156" s="70">
        <v>43.419038</v>
      </c>
      <c r="F156" s="81">
        <v>167.51794999999996</v>
      </c>
      <c r="G156" s="70">
        <v>43.32173</v>
      </c>
      <c r="H156" s="80">
        <v>167.8303939999999</v>
      </c>
      <c r="I156" s="80">
        <v>47.738476</v>
      </c>
      <c r="J156" s="80">
        <v>166.95402399999992</v>
      </c>
      <c r="K156" s="124">
        <v>49.174309</v>
      </c>
      <c r="L156" s="92">
        <v>166.59016299999993</v>
      </c>
      <c r="M156" s="80">
        <v>51.045078</v>
      </c>
      <c r="N156" s="80">
        <v>168.19954799999994</v>
      </c>
      <c r="O156" s="80">
        <v>50.331907</v>
      </c>
      <c r="P156" s="80">
        <v>170.67355699999996</v>
      </c>
      <c r="Q156" s="80">
        <v>53.057247</v>
      </c>
      <c r="R156" s="80">
        <v>175.27317999999997</v>
      </c>
      <c r="S156" s="80">
        <v>54.761352</v>
      </c>
      <c r="T156" s="80">
        <v>175.919696</v>
      </c>
      <c r="U156" s="80">
        <v>52.317513</v>
      </c>
      <c r="V156" s="80">
        <v>174.6445249999999</v>
      </c>
      <c r="W156" s="80">
        <v>55.513283</v>
      </c>
      <c r="X156" s="80">
        <v>175.405</v>
      </c>
      <c r="Y156" s="128">
        <v>50.323825</v>
      </c>
      <c r="Z156" s="80">
        <v>174.461</v>
      </c>
      <c r="AA156" s="91">
        <f t="shared" si="19"/>
        <v>597.0490480000001</v>
      </c>
      <c r="AB156" s="74">
        <f t="shared" si="19"/>
        <v>2055.371192999999</v>
      </c>
    </row>
    <row r="157" spans="2:28" ht="15" thickBot="1">
      <c r="B157" s="8" t="s">
        <v>20</v>
      </c>
      <c r="C157" s="70">
        <v>18.984548</v>
      </c>
      <c r="D157" s="70">
        <v>25.204118999999995</v>
      </c>
      <c r="E157" s="70">
        <v>18.655627</v>
      </c>
      <c r="F157" s="81">
        <v>25.670939999999998</v>
      </c>
      <c r="G157" s="70">
        <v>18.821213</v>
      </c>
      <c r="H157" s="80">
        <v>26.856024000000005</v>
      </c>
      <c r="I157" s="80">
        <v>20.215063</v>
      </c>
      <c r="J157" s="80">
        <v>26.86787599999999</v>
      </c>
      <c r="K157" s="124">
        <v>20.864124</v>
      </c>
      <c r="L157" s="92">
        <v>28.25854</v>
      </c>
      <c r="M157" s="80">
        <v>21.819136</v>
      </c>
      <c r="N157" s="80">
        <v>28.588201</v>
      </c>
      <c r="O157" s="80">
        <v>23.090982</v>
      </c>
      <c r="P157" s="80">
        <v>29.092446000000002</v>
      </c>
      <c r="Q157" s="80">
        <v>24.094229</v>
      </c>
      <c r="R157" s="80">
        <v>29.46581600000001</v>
      </c>
      <c r="S157" s="80">
        <v>23.870454</v>
      </c>
      <c r="T157" s="80">
        <v>29.73919600000001</v>
      </c>
      <c r="U157" s="80">
        <v>23.327645</v>
      </c>
      <c r="V157" s="80">
        <v>32.54286999999999</v>
      </c>
      <c r="W157" s="80">
        <v>24.156681</v>
      </c>
      <c r="X157" s="80">
        <v>32.38</v>
      </c>
      <c r="Y157" s="128">
        <v>22.270299</v>
      </c>
      <c r="Z157" s="80">
        <v>32.692</v>
      </c>
      <c r="AA157" s="91">
        <f t="shared" si="19"/>
        <v>260.17000099999996</v>
      </c>
      <c r="AB157" s="95">
        <f t="shared" si="19"/>
        <v>347.358028</v>
      </c>
    </row>
    <row r="158" spans="2:28" ht="15" thickBot="1">
      <c r="B158" s="9" t="s">
        <v>21</v>
      </c>
      <c r="C158" s="71">
        <v>111.938465</v>
      </c>
      <c r="D158" s="71">
        <v>51.21220300000001</v>
      </c>
      <c r="E158" s="71">
        <v>110.410015</v>
      </c>
      <c r="F158" s="88">
        <v>50.94974600000002</v>
      </c>
      <c r="G158" s="71">
        <v>108.186867</v>
      </c>
      <c r="H158" s="87">
        <v>51.048494</v>
      </c>
      <c r="I158" s="87">
        <v>114.511118</v>
      </c>
      <c r="J158" s="87">
        <v>51.086443</v>
      </c>
      <c r="K158" s="93">
        <v>121.383994</v>
      </c>
      <c r="L158" s="93">
        <v>51.08184499999999</v>
      </c>
      <c r="M158" s="87">
        <v>122.5935</v>
      </c>
      <c r="N158" s="87">
        <v>52.54351099999999</v>
      </c>
      <c r="O158" s="87">
        <v>129.513476</v>
      </c>
      <c r="P158" s="87">
        <v>52.28476699999999</v>
      </c>
      <c r="Q158" s="87">
        <v>133.944322</v>
      </c>
      <c r="R158" s="87">
        <v>54.010530999999986</v>
      </c>
      <c r="S158" s="87">
        <v>130.934065</v>
      </c>
      <c r="T158" s="87">
        <v>53.79061499999999</v>
      </c>
      <c r="U158" s="87">
        <v>125.501587</v>
      </c>
      <c r="V158" s="87">
        <v>54.801747999999996</v>
      </c>
      <c r="W158" s="87">
        <v>128.102646</v>
      </c>
      <c r="X158" s="87">
        <v>55.533</v>
      </c>
      <c r="Y158" s="129">
        <v>117.208862</v>
      </c>
      <c r="Z158" s="87">
        <v>54.915</v>
      </c>
      <c r="AA158" s="95">
        <f t="shared" si="19"/>
        <v>1454.228917</v>
      </c>
      <c r="AB158" s="95">
        <f t="shared" si="19"/>
        <v>633.2579029999999</v>
      </c>
    </row>
    <row r="159" spans="2:28" ht="15" thickBot="1">
      <c r="B159" s="10"/>
      <c r="C159" s="94"/>
      <c r="D159" s="94"/>
      <c r="E159" s="94"/>
      <c r="F159" s="123"/>
      <c r="G159" s="94"/>
      <c r="H159" s="94"/>
      <c r="I159" s="94"/>
      <c r="J159" s="94"/>
      <c r="K159" s="94"/>
      <c r="L159" s="94"/>
      <c r="M159" s="94"/>
      <c r="N159" s="94"/>
      <c r="O159" s="94"/>
      <c r="P159" s="12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123"/>
      <c r="AB159" s="123"/>
    </row>
    <row r="160" spans="2:28" ht="15.75" thickBot="1">
      <c r="B160" s="11" t="s">
        <v>22</v>
      </c>
      <c r="C160" s="95">
        <f>SUM(C154:C158)</f>
        <v>201.8709</v>
      </c>
      <c r="D160" s="95">
        <f>SUM(D154:D158)</f>
        <v>310.14906199999984</v>
      </c>
      <c r="E160" s="95">
        <f>SUM(E154:E158)</f>
        <v>192.86897199999999</v>
      </c>
      <c r="F160" s="95">
        <f>SUM(F154:F159)</f>
        <v>302.290101</v>
      </c>
      <c r="G160" s="125">
        <f>+G154+G155+G156+G157+G158</f>
        <v>191.76817</v>
      </c>
      <c r="H160" s="95">
        <f aca="true" t="shared" si="20" ref="H160:M160">SUM(H154:H158)</f>
        <v>305.32400399999995</v>
      </c>
      <c r="I160" s="95">
        <f t="shared" si="20"/>
        <v>206.141807</v>
      </c>
      <c r="J160" s="95">
        <f t="shared" si="20"/>
        <v>304.9693819999999</v>
      </c>
      <c r="K160" s="95">
        <f>SUM(K154:K158)</f>
        <v>214.66266000000002</v>
      </c>
      <c r="L160" s="95">
        <f>SUM(L154:L158)</f>
        <v>306.46566999999993</v>
      </c>
      <c r="M160" s="95">
        <f t="shared" si="20"/>
        <v>218.943762</v>
      </c>
      <c r="N160" s="95">
        <f>SUM(N154:N159)</f>
        <v>309.6754699999999</v>
      </c>
      <c r="O160" s="95">
        <f>SUM(O154:O159)</f>
        <v>226.723241</v>
      </c>
      <c r="P160" s="125">
        <f>SUM(P154:P159)</f>
        <v>312.310454</v>
      </c>
      <c r="Q160" s="95">
        <f>SUM(Q154:Q159)</f>
        <v>235.812975</v>
      </c>
      <c r="R160" s="95">
        <f aca="true" t="shared" si="21" ref="R160:Z160">SUM(R154:R158)</f>
        <v>318.859909</v>
      </c>
      <c r="S160" s="95">
        <f t="shared" si="21"/>
        <v>234.309857</v>
      </c>
      <c r="T160" s="95">
        <f t="shared" si="21"/>
        <v>319.332747</v>
      </c>
      <c r="U160" s="95">
        <f t="shared" si="21"/>
        <v>222.714741</v>
      </c>
      <c r="V160" s="95">
        <f t="shared" si="21"/>
        <v>318.9786799999999</v>
      </c>
      <c r="W160" s="95">
        <f t="shared" si="21"/>
        <v>231.15222699999998</v>
      </c>
      <c r="X160" s="95">
        <f t="shared" si="21"/>
        <v>318.36400000000003</v>
      </c>
      <c r="Y160" s="95">
        <f t="shared" si="21"/>
        <v>211.22155500000002</v>
      </c>
      <c r="Z160" s="95">
        <f t="shared" si="21"/>
        <v>316.107</v>
      </c>
      <c r="AA160" s="95">
        <f>SUM(AA154:AA158)</f>
        <v>2588.190867</v>
      </c>
      <c r="AB160" s="95">
        <f>SUM(AB154:AB158)</f>
        <v>3742.8264789999994</v>
      </c>
    </row>
    <row r="164" spans="2:28" ht="20.25">
      <c r="B164" s="136" t="s">
        <v>46</v>
      </c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</row>
    <row r="165" spans="2:28" ht="18">
      <c r="B165" s="137" t="s">
        <v>45</v>
      </c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</row>
    <row r="166" ht="13.5" thickBot="1"/>
    <row r="167" spans="2:28" ht="15.75" thickBot="1">
      <c r="B167" s="138" t="s">
        <v>1</v>
      </c>
      <c r="C167" s="132" t="s">
        <v>2</v>
      </c>
      <c r="D167" s="133"/>
      <c r="E167" s="132" t="s">
        <v>3</v>
      </c>
      <c r="F167" s="133"/>
      <c r="G167" s="132" t="s">
        <v>4</v>
      </c>
      <c r="H167" s="133"/>
      <c r="I167" s="132" t="s">
        <v>5</v>
      </c>
      <c r="J167" s="133"/>
      <c r="K167" s="132" t="s">
        <v>6</v>
      </c>
      <c r="L167" s="133"/>
      <c r="M167" s="132" t="s">
        <v>7</v>
      </c>
      <c r="N167" s="133"/>
      <c r="O167" s="132" t="s">
        <v>8</v>
      </c>
      <c r="P167" s="133"/>
      <c r="Q167" s="132" t="s">
        <v>9</v>
      </c>
      <c r="R167" s="133"/>
      <c r="S167" s="132" t="s">
        <v>10</v>
      </c>
      <c r="T167" s="133"/>
      <c r="U167" s="132" t="s">
        <v>11</v>
      </c>
      <c r="V167" s="133"/>
      <c r="W167" s="132" t="s">
        <v>12</v>
      </c>
      <c r="X167" s="133"/>
      <c r="Y167" s="132" t="s">
        <v>13</v>
      </c>
      <c r="Z167" s="133"/>
      <c r="AA167" s="134" t="s">
        <v>14</v>
      </c>
      <c r="AB167" s="135"/>
    </row>
    <row r="168" spans="2:28" ht="15.75" thickBot="1">
      <c r="B168" s="139"/>
      <c r="C168" s="67" t="s">
        <v>15</v>
      </c>
      <c r="D168" s="4" t="s">
        <v>16</v>
      </c>
      <c r="E168" s="67" t="s">
        <v>15</v>
      </c>
      <c r="F168" s="4" t="s">
        <v>16</v>
      </c>
      <c r="G168" s="67" t="s">
        <v>15</v>
      </c>
      <c r="H168" s="4" t="s">
        <v>16</v>
      </c>
      <c r="I168" s="67" t="s">
        <v>15</v>
      </c>
      <c r="J168" s="3" t="s">
        <v>16</v>
      </c>
      <c r="K168" s="67" t="s">
        <v>15</v>
      </c>
      <c r="L168" s="4" t="s">
        <v>16</v>
      </c>
      <c r="M168" s="67" t="s">
        <v>15</v>
      </c>
      <c r="N168" s="4" t="s">
        <v>16</v>
      </c>
      <c r="O168" s="67" t="s">
        <v>15</v>
      </c>
      <c r="P168" s="4" t="s">
        <v>16</v>
      </c>
      <c r="Q168" s="67" t="s">
        <v>15</v>
      </c>
      <c r="R168" s="4" t="s">
        <v>16</v>
      </c>
      <c r="S168" s="67" t="s">
        <v>15</v>
      </c>
      <c r="T168" s="4" t="s">
        <v>16</v>
      </c>
      <c r="U168" s="67" t="s">
        <v>15</v>
      </c>
      <c r="V168" s="4" t="s">
        <v>16</v>
      </c>
      <c r="W168" s="67" t="s">
        <v>15</v>
      </c>
      <c r="X168" s="4" t="s">
        <v>16</v>
      </c>
      <c r="Y168" s="67" t="s">
        <v>15</v>
      </c>
      <c r="Z168" s="4" t="s">
        <v>16</v>
      </c>
      <c r="AA168" s="68" t="s">
        <v>15</v>
      </c>
      <c r="AB168" s="28" t="s">
        <v>16</v>
      </c>
    </row>
    <row r="169" spans="2:28" ht="15" thickBot="1">
      <c r="B169" s="7" t="s">
        <v>17</v>
      </c>
      <c r="C169" s="69">
        <v>5.299332</v>
      </c>
      <c r="D169" s="69">
        <v>2.088257</v>
      </c>
      <c r="E169" s="69">
        <v>4.997659</v>
      </c>
      <c r="F169" s="75">
        <v>4.885436000000001</v>
      </c>
      <c r="G169" s="74">
        <v>4.655311</v>
      </c>
      <c r="H169" s="80">
        <v>6.663151999999999</v>
      </c>
      <c r="I169" s="80">
        <v>4.886935</v>
      </c>
      <c r="J169" s="80">
        <v>12.179433999999999</v>
      </c>
      <c r="K169" s="124">
        <v>5.086919</v>
      </c>
      <c r="L169" s="91">
        <v>12.193835</v>
      </c>
      <c r="M169" s="80">
        <v>5.178817</v>
      </c>
      <c r="N169" s="80">
        <v>12.282319999999999</v>
      </c>
      <c r="O169" s="80">
        <v>4.997508</v>
      </c>
      <c r="P169" s="80">
        <v>12.294254</v>
      </c>
      <c r="Q169" s="80">
        <v>5.301537</v>
      </c>
      <c r="R169" s="80">
        <v>12.300872</v>
      </c>
      <c r="S169" s="80">
        <v>5.508576</v>
      </c>
      <c r="T169" s="80">
        <v>12.934033000000001</v>
      </c>
      <c r="U169" s="80">
        <v>5.340666</v>
      </c>
      <c r="V169" s="80">
        <v>12.587387</v>
      </c>
      <c r="W169" s="80"/>
      <c r="X169" s="80"/>
      <c r="Y169" s="128"/>
      <c r="Z169" s="80"/>
      <c r="AA169" s="91">
        <f aca="true" t="shared" si="22" ref="AA169:AB173">C169+E169+G169+I169+K169+M169+O169+Q169+S169+U169+W169+Y169</f>
        <v>51.25325999999999</v>
      </c>
      <c r="AB169" s="74">
        <f t="shared" si="22"/>
        <v>100.40898000000001</v>
      </c>
    </row>
    <row r="170" spans="2:28" ht="15" thickBot="1">
      <c r="B170" s="8" t="s">
        <v>18</v>
      </c>
      <c r="C170" s="70">
        <v>16.295233</v>
      </c>
      <c r="D170" s="70">
        <v>51.877555000000015</v>
      </c>
      <c r="E170" s="70">
        <v>17.108019</v>
      </c>
      <c r="F170" s="81">
        <v>52.03720700000001</v>
      </c>
      <c r="G170" s="70">
        <v>15.565437</v>
      </c>
      <c r="H170" s="80">
        <v>52.53308000000001</v>
      </c>
      <c r="I170" s="80">
        <v>17.681222</v>
      </c>
      <c r="J170" s="80">
        <v>53.21111600000002</v>
      </c>
      <c r="K170" s="124">
        <v>18.158758</v>
      </c>
      <c r="L170" s="92">
        <v>53.770313</v>
      </c>
      <c r="M170" s="80">
        <v>18.86268</v>
      </c>
      <c r="N170" s="80">
        <v>53.45922000000003</v>
      </c>
      <c r="O170" s="80">
        <v>18.513344</v>
      </c>
      <c r="P170" s="80">
        <v>53.82691600000002</v>
      </c>
      <c r="Q170" s="80">
        <v>19.008579</v>
      </c>
      <c r="R170" s="80">
        <v>54.02954300000004</v>
      </c>
      <c r="S170" s="80">
        <v>18.534783</v>
      </c>
      <c r="T170" s="80">
        <v>54.582494000000004</v>
      </c>
      <c r="U170" s="80">
        <v>18.429977</v>
      </c>
      <c r="V170" s="80">
        <v>54.746019000000004</v>
      </c>
      <c r="W170" s="80"/>
      <c r="X170" s="80"/>
      <c r="Y170" s="128"/>
      <c r="Z170" s="80"/>
      <c r="AA170" s="91">
        <f t="shared" si="22"/>
        <v>178.15803200000002</v>
      </c>
      <c r="AB170" s="74">
        <f t="shared" si="22"/>
        <v>534.0734630000002</v>
      </c>
    </row>
    <row r="171" spans="2:28" ht="15" thickBot="1">
      <c r="B171" s="8" t="s">
        <v>19</v>
      </c>
      <c r="C171" s="70">
        <v>47.560469</v>
      </c>
      <c r="D171" s="70">
        <v>176.69421700000004</v>
      </c>
      <c r="E171" s="70">
        <v>47.067343</v>
      </c>
      <c r="F171" s="81">
        <v>173.10837900000013</v>
      </c>
      <c r="G171" s="70">
        <v>47.109628</v>
      </c>
      <c r="H171" s="80">
        <v>173.39641800000007</v>
      </c>
      <c r="I171" s="80">
        <v>49.891079</v>
      </c>
      <c r="J171" s="80">
        <v>173.8279690000001</v>
      </c>
      <c r="K171" s="124">
        <v>53.663689</v>
      </c>
      <c r="L171" s="92">
        <v>176.80281900000003</v>
      </c>
      <c r="M171" s="80">
        <v>53.61664</v>
      </c>
      <c r="N171" s="80">
        <v>176.57760400000004</v>
      </c>
      <c r="O171" s="80">
        <v>52.058574</v>
      </c>
      <c r="P171" s="80">
        <v>176.63903100000002</v>
      </c>
      <c r="Q171" s="80">
        <v>56.069517</v>
      </c>
      <c r="R171" s="80">
        <v>177.147589</v>
      </c>
      <c r="S171" s="80">
        <v>56.786597</v>
      </c>
      <c r="T171" s="80">
        <v>181.81503600000005</v>
      </c>
      <c r="U171" s="80">
        <v>55.073518</v>
      </c>
      <c r="V171" s="80">
        <v>181.99971300000007</v>
      </c>
      <c r="W171" s="80"/>
      <c r="X171" s="80"/>
      <c r="Y171" s="128"/>
      <c r="Z171" s="80"/>
      <c r="AA171" s="91">
        <f t="shared" si="22"/>
        <v>518.897054</v>
      </c>
      <c r="AB171" s="74">
        <f t="shared" si="22"/>
        <v>1768.0087750000005</v>
      </c>
    </row>
    <row r="172" spans="2:28" ht="15" thickBot="1">
      <c r="B172" s="8" t="s">
        <v>20</v>
      </c>
      <c r="C172" s="70">
        <v>22.30376</v>
      </c>
      <c r="D172" s="70">
        <v>32.93187599999999</v>
      </c>
      <c r="E172" s="70">
        <v>21.877462</v>
      </c>
      <c r="F172" s="81">
        <v>33.065644999999996</v>
      </c>
      <c r="G172" s="70">
        <v>22.376795</v>
      </c>
      <c r="H172" s="80">
        <v>33.220130000000005</v>
      </c>
      <c r="I172" s="80">
        <v>23.513052</v>
      </c>
      <c r="J172" s="80">
        <v>33.685158</v>
      </c>
      <c r="K172" s="124">
        <v>25.397066</v>
      </c>
      <c r="L172" s="92">
        <v>35.543172</v>
      </c>
      <c r="M172" s="80">
        <v>26.092698</v>
      </c>
      <c r="N172" s="80">
        <v>35.937960999999994</v>
      </c>
      <c r="O172" s="80">
        <v>26.452386</v>
      </c>
      <c r="P172" s="80">
        <v>35.97891000000003</v>
      </c>
      <c r="Q172" s="80">
        <v>28.189854</v>
      </c>
      <c r="R172" s="80">
        <v>36.54758500000001</v>
      </c>
      <c r="S172" s="80">
        <v>28.954936</v>
      </c>
      <c r="T172" s="80">
        <v>36.813783</v>
      </c>
      <c r="U172" s="80">
        <v>27.913825</v>
      </c>
      <c r="V172" s="80">
        <v>37.12403100000001</v>
      </c>
      <c r="W172" s="80"/>
      <c r="X172" s="80"/>
      <c r="Y172" s="128"/>
      <c r="Z172" s="80"/>
      <c r="AA172" s="91">
        <f t="shared" si="22"/>
        <v>253.071834</v>
      </c>
      <c r="AB172" s="95">
        <f t="shared" si="22"/>
        <v>350.84825100000006</v>
      </c>
    </row>
    <row r="173" spans="2:28" ht="15" thickBot="1">
      <c r="B173" s="9" t="s">
        <v>21</v>
      </c>
      <c r="C173" s="71">
        <v>121.03031</v>
      </c>
      <c r="D173" s="71">
        <v>55.144494</v>
      </c>
      <c r="E173" s="71">
        <v>117.497328</v>
      </c>
      <c r="F173" s="88">
        <v>54.658913</v>
      </c>
      <c r="G173" s="71">
        <v>115.89427</v>
      </c>
      <c r="H173" s="87">
        <v>54.18659099999999</v>
      </c>
      <c r="I173" s="87">
        <v>122.906646</v>
      </c>
      <c r="J173" s="87">
        <v>54.237016</v>
      </c>
      <c r="K173" s="93">
        <v>128.779953</v>
      </c>
      <c r="L173" s="93">
        <v>52.51378699999999</v>
      </c>
      <c r="M173" s="87">
        <v>128.518708</v>
      </c>
      <c r="N173" s="87">
        <v>52.48846099999998</v>
      </c>
      <c r="O173" s="87">
        <v>129.780287</v>
      </c>
      <c r="P173" s="87">
        <v>52.79776099999998</v>
      </c>
      <c r="Q173" s="87">
        <v>139.316539</v>
      </c>
      <c r="R173" s="87">
        <v>52.799584</v>
      </c>
      <c r="S173" s="87">
        <v>142.344376</v>
      </c>
      <c r="T173" s="87">
        <v>50.155489</v>
      </c>
      <c r="U173" s="87">
        <v>136.932119</v>
      </c>
      <c r="V173" s="87">
        <v>49.90579000000001</v>
      </c>
      <c r="W173" s="87"/>
      <c r="X173" s="87"/>
      <c r="Y173" s="129"/>
      <c r="Z173" s="87"/>
      <c r="AA173" s="95">
        <f t="shared" si="22"/>
        <v>1283.000536</v>
      </c>
      <c r="AB173" s="95">
        <f t="shared" si="22"/>
        <v>528.8878859999999</v>
      </c>
    </row>
    <row r="174" spans="2:28" ht="15" thickBot="1">
      <c r="B174" s="10"/>
      <c r="C174" s="94"/>
      <c r="D174" s="94"/>
      <c r="E174" s="94"/>
      <c r="F174" s="123"/>
      <c r="G174" s="94"/>
      <c r="H174" s="94"/>
      <c r="I174" s="94"/>
      <c r="J174" s="94"/>
      <c r="K174" s="94"/>
      <c r="L174" s="94"/>
      <c r="M174" s="94"/>
      <c r="N174" s="94"/>
      <c r="O174" s="94"/>
      <c r="P174" s="12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123"/>
      <c r="AB174" s="123"/>
    </row>
    <row r="175" spans="2:28" ht="15.75" thickBot="1">
      <c r="B175" s="11" t="s">
        <v>22</v>
      </c>
      <c r="C175" s="95">
        <f>SUM(C169:C173)</f>
        <v>212.489104</v>
      </c>
      <c r="D175" s="95">
        <f>SUM(D169:D173)</f>
        <v>318.73639900000006</v>
      </c>
      <c r="E175" s="95">
        <f>SUM(E169:E173)</f>
        <v>208.54781100000002</v>
      </c>
      <c r="F175" s="95">
        <f>SUM(F169:F174)</f>
        <v>317.7555800000001</v>
      </c>
      <c r="G175" s="125">
        <f>+G169+G170+G171+G172+G173</f>
        <v>205.60144100000002</v>
      </c>
      <c r="H175" s="95">
        <f aca="true" t="shared" si="23" ref="H175:M175">SUM(H169:H173)</f>
        <v>319.9993710000001</v>
      </c>
      <c r="I175" s="95">
        <f t="shared" si="23"/>
        <v>218.87893400000002</v>
      </c>
      <c r="J175" s="95">
        <f t="shared" si="23"/>
        <v>327.1406930000001</v>
      </c>
      <c r="K175" s="95">
        <f t="shared" si="23"/>
        <v>231.086385</v>
      </c>
      <c r="L175" s="95">
        <f t="shared" si="23"/>
        <v>330.82392600000003</v>
      </c>
      <c r="M175" s="95">
        <f t="shared" si="23"/>
        <v>232.269543</v>
      </c>
      <c r="N175" s="95">
        <f>SUM(N169:N174)</f>
        <v>330.745566</v>
      </c>
      <c r="O175" s="95">
        <f>SUM(O169:O174)</f>
        <v>231.802099</v>
      </c>
      <c r="P175" s="125">
        <f>SUM(P169:P174)</f>
        <v>331.5368720000001</v>
      </c>
      <c r="Q175" s="95">
        <f>SUM(Q169:Q174)</f>
        <v>247.88602600000002</v>
      </c>
      <c r="R175" s="95">
        <f aca="true" t="shared" si="24" ref="R175:Z175">SUM(R169:R173)</f>
        <v>332.82517300000006</v>
      </c>
      <c r="S175" s="95">
        <f t="shared" si="24"/>
        <v>252.12926800000002</v>
      </c>
      <c r="T175" s="95">
        <f t="shared" si="24"/>
        <v>336.30083500000006</v>
      </c>
      <c r="U175" s="95">
        <f t="shared" si="24"/>
        <v>243.69010500000002</v>
      </c>
      <c r="V175" s="95">
        <f t="shared" si="24"/>
        <v>336.3629400000001</v>
      </c>
      <c r="W175" s="95">
        <f t="shared" si="24"/>
        <v>0</v>
      </c>
      <c r="X175" s="95">
        <f t="shared" si="24"/>
        <v>0</v>
      </c>
      <c r="Y175" s="95">
        <f t="shared" si="24"/>
        <v>0</v>
      </c>
      <c r="Z175" s="95">
        <f t="shared" si="24"/>
        <v>0</v>
      </c>
      <c r="AA175" s="95">
        <f>SUM(AA169:AA173)</f>
        <v>2284.380716</v>
      </c>
      <c r="AB175" s="95">
        <f>SUM(AB169:AB173)</f>
        <v>3282.2273550000004</v>
      </c>
    </row>
  </sheetData>
  <sheetProtection/>
  <mergeCells count="192">
    <mergeCell ref="B62:AB62"/>
    <mergeCell ref="B63:AB63"/>
    <mergeCell ref="Q152:R152"/>
    <mergeCell ref="S152:T152"/>
    <mergeCell ref="U152:V152"/>
    <mergeCell ref="W152:X152"/>
    <mergeCell ref="Y152:Z152"/>
    <mergeCell ref="AA152:AB152"/>
    <mergeCell ref="B149:AB149"/>
    <mergeCell ref="B150:AB150"/>
    <mergeCell ref="B152:B153"/>
    <mergeCell ref="C152:D152"/>
    <mergeCell ref="E152:F152"/>
    <mergeCell ref="G152:H152"/>
    <mergeCell ref="I152:J152"/>
    <mergeCell ref="K152:L152"/>
    <mergeCell ref="M152:N152"/>
    <mergeCell ref="O152:P152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Y8:Z8"/>
    <mergeCell ref="AA8:AB8"/>
    <mergeCell ref="B20:AB20"/>
    <mergeCell ref="B21:AB21"/>
    <mergeCell ref="Q8:R8"/>
    <mergeCell ref="S8:T8"/>
    <mergeCell ref="U8:V8"/>
    <mergeCell ref="W8:X8"/>
    <mergeCell ref="M23:N23"/>
    <mergeCell ref="O23:P23"/>
    <mergeCell ref="B23:B24"/>
    <mergeCell ref="C23:D23"/>
    <mergeCell ref="E23:F23"/>
    <mergeCell ref="G23:H23"/>
    <mergeCell ref="Y23:Z23"/>
    <mergeCell ref="AA23:AB23"/>
    <mergeCell ref="B34:AB34"/>
    <mergeCell ref="B35:AB35"/>
    <mergeCell ref="Q23:R23"/>
    <mergeCell ref="S23:T23"/>
    <mergeCell ref="U23:V23"/>
    <mergeCell ref="W23:X23"/>
    <mergeCell ref="I23:J23"/>
    <mergeCell ref="K23:L23"/>
    <mergeCell ref="M37:N37"/>
    <mergeCell ref="O37:P37"/>
    <mergeCell ref="B37:B38"/>
    <mergeCell ref="C37:D37"/>
    <mergeCell ref="E37:F37"/>
    <mergeCell ref="G37:H37"/>
    <mergeCell ref="Y37:Z37"/>
    <mergeCell ref="AA37:AB37"/>
    <mergeCell ref="B76:AB76"/>
    <mergeCell ref="B77:AB77"/>
    <mergeCell ref="Q37:R37"/>
    <mergeCell ref="S37:T37"/>
    <mergeCell ref="U37:V37"/>
    <mergeCell ref="W37:X37"/>
    <mergeCell ref="I37:J37"/>
    <mergeCell ref="K37:L37"/>
    <mergeCell ref="B79:B80"/>
    <mergeCell ref="C79:D79"/>
    <mergeCell ref="E79:F79"/>
    <mergeCell ref="G79:H79"/>
    <mergeCell ref="I79:J79"/>
    <mergeCell ref="K79:L79"/>
    <mergeCell ref="M51:N51"/>
    <mergeCell ref="O51:P51"/>
    <mergeCell ref="Y79:Z79"/>
    <mergeCell ref="AA79:AB79"/>
    <mergeCell ref="Q79:R79"/>
    <mergeCell ref="S79:T79"/>
    <mergeCell ref="U79:V79"/>
    <mergeCell ref="W79:X79"/>
    <mergeCell ref="M79:N79"/>
    <mergeCell ref="O79:P79"/>
    <mergeCell ref="Y65:Z65"/>
    <mergeCell ref="AA65:AB65"/>
    <mergeCell ref="B48:AB48"/>
    <mergeCell ref="B49:AB49"/>
    <mergeCell ref="B51:B52"/>
    <mergeCell ref="C51:D51"/>
    <mergeCell ref="E51:F51"/>
    <mergeCell ref="G51:H51"/>
    <mergeCell ref="I51:J51"/>
    <mergeCell ref="K51:L51"/>
    <mergeCell ref="I65:J65"/>
    <mergeCell ref="K65:L65"/>
    <mergeCell ref="M65:N65"/>
    <mergeCell ref="O65:P65"/>
    <mergeCell ref="Y51:Z51"/>
    <mergeCell ref="AA51:AB51"/>
    <mergeCell ref="Q51:R51"/>
    <mergeCell ref="S51:T51"/>
    <mergeCell ref="U51:V51"/>
    <mergeCell ref="W51:X51"/>
    <mergeCell ref="Q65:R65"/>
    <mergeCell ref="S65:T65"/>
    <mergeCell ref="U65:V65"/>
    <mergeCell ref="W65:X65"/>
    <mergeCell ref="B90:AB90"/>
    <mergeCell ref="B91:AB91"/>
    <mergeCell ref="B65:B66"/>
    <mergeCell ref="C65:D65"/>
    <mergeCell ref="E65:F65"/>
    <mergeCell ref="G65:H65"/>
    <mergeCell ref="B93:B94"/>
    <mergeCell ref="C93:D93"/>
    <mergeCell ref="E93:F93"/>
    <mergeCell ref="G93:H93"/>
    <mergeCell ref="I93:J93"/>
    <mergeCell ref="K93:L93"/>
    <mergeCell ref="M93:N93"/>
    <mergeCell ref="O93:P93"/>
    <mergeCell ref="Y93:Z93"/>
    <mergeCell ref="AA93:AB93"/>
    <mergeCell ref="B104:AB104"/>
    <mergeCell ref="B105:AB105"/>
    <mergeCell ref="Q93:R93"/>
    <mergeCell ref="S93:T93"/>
    <mergeCell ref="U93:V93"/>
    <mergeCell ref="W93:X93"/>
    <mergeCell ref="I107:J107"/>
    <mergeCell ref="K107:L107"/>
    <mergeCell ref="M107:N107"/>
    <mergeCell ref="O107:P107"/>
    <mergeCell ref="B107:B108"/>
    <mergeCell ref="C107:D107"/>
    <mergeCell ref="E107:F107"/>
    <mergeCell ref="G107:H107"/>
    <mergeCell ref="Y107:Z107"/>
    <mergeCell ref="AA107:AB107"/>
    <mergeCell ref="Q107:R107"/>
    <mergeCell ref="S107:T107"/>
    <mergeCell ref="U107:V107"/>
    <mergeCell ref="W107:X107"/>
    <mergeCell ref="B119:AB119"/>
    <mergeCell ref="B120:AB120"/>
    <mergeCell ref="B122:B123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AA122:AB122"/>
    <mergeCell ref="B134:AB134"/>
    <mergeCell ref="B135:AB135"/>
    <mergeCell ref="B137:B138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AA137:AB137"/>
    <mergeCell ref="B164:AB164"/>
    <mergeCell ref="B165:AB165"/>
    <mergeCell ref="B167:B168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AA167:AB16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182"/>
  <sheetViews>
    <sheetView zoomScale="82" zoomScaleNormal="82" workbookViewId="0" topLeftCell="M165">
      <selection activeCell="V188" sqref="V188"/>
    </sheetView>
  </sheetViews>
  <sheetFormatPr defaultColWidth="9.14062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29" max="16384" width="11.421875" style="0" customWidth="1"/>
  </cols>
  <sheetData>
    <row r="5" spans="2:28" ht="1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2:28" ht="18.75" customHeight="1">
      <c r="B6" s="136" t="s">
        <v>47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</row>
    <row r="7" spans="2:28" ht="18">
      <c r="B7" s="137" t="s">
        <v>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2:15" ht="18.75" thickBo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28" ht="15.75" thickBot="1">
      <c r="B9" s="138" t="s">
        <v>1</v>
      </c>
      <c r="C9" s="132" t="s">
        <v>2</v>
      </c>
      <c r="D9" s="133"/>
      <c r="E9" s="132" t="s">
        <v>3</v>
      </c>
      <c r="F9" s="133"/>
      <c r="G9" s="132" t="s">
        <v>4</v>
      </c>
      <c r="H9" s="133"/>
      <c r="I9" s="132" t="s">
        <v>5</v>
      </c>
      <c r="J9" s="133"/>
      <c r="K9" s="132" t="s">
        <v>6</v>
      </c>
      <c r="L9" s="133"/>
      <c r="M9" s="132" t="s">
        <v>7</v>
      </c>
      <c r="N9" s="133"/>
      <c r="O9" s="132" t="s">
        <v>8</v>
      </c>
      <c r="P9" s="133"/>
      <c r="Q9" s="132" t="s">
        <v>9</v>
      </c>
      <c r="R9" s="133"/>
      <c r="S9" s="132" t="s">
        <v>10</v>
      </c>
      <c r="T9" s="133"/>
      <c r="U9" s="132" t="s">
        <v>11</v>
      </c>
      <c r="V9" s="133"/>
      <c r="W9" s="132" t="s">
        <v>12</v>
      </c>
      <c r="X9" s="133"/>
      <c r="Y9" s="132" t="s">
        <v>13</v>
      </c>
      <c r="Z9" s="133"/>
      <c r="AA9" s="134" t="s">
        <v>14</v>
      </c>
      <c r="AB9" s="135"/>
    </row>
    <row r="10" spans="1:28" ht="15.75" thickBot="1">
      <c r="A10" s="17"/>
      <c r="B10" s="139"/>
      <c r="C10" s="3" t="s">
        <v>15</v>
      </c>
      <c r="D10" s="4" t="s">
        <v>16</v>
      </c>
      <c r="E10" s="3" t="s">
        <v>15</v>
      </c>
      <c r="F10" s="4" t="s">
        <v>16</v>
      </c>
      <c r="G10" s="3" t="s">
        <v>15</v>
      </c>
      <c r="H10" s="4" t="s">
        <v>16</v>
      </c>
      <c r="I10" s="3" t="s">
        <v>15</v>
      </c>
      <c r="J10" s="4" t="s">
        <v>16</v>
      </c>
      <c r="K10" s="3" t="s">
        <v>15</v>
      </c>
      <c r="L10" s="4" t="s">
        <v>16</v>
      </c>
      <c r="M10" s="3" t="s">
        <v>15</v>
      </c>
      <c r="N10" s="4" t="s">
        <v>16</v>
      </c>
      <c r="O10" s="3" t="s">
        <v>15</v>
      </c>
      <c r="P10" s="4" t="s">
        <v>16</v>
      </c>
      <c r="Q10" s="3" t="s">
        <v>15</v>
      </c>
      <c r="R10" s="4" t="s">
        <v>16</v>
      </c>
      <c r="S10" s="3" t="s">
        <v>15</v>
      </c>
      <c r="T10" s="4" t="s">
        <v>16</v>
      </c>
      <c r="U10" s="3" t="s">
        <v>15</v>
      </c>
      <c r="V10" s="4" t="s">
        <v>16</v>
      </c>
      <c r="W10" s="3" t="s">
        <v>15</v>
      </c>
      <c r="X10" s="4" t="s">
        <v>16</v>
      </c>
      <c r="Y10" s="3" t="s">
        <v>15</v>
      </c>
      <c r="Z10" s="4" t="s">
        <v>16</v>
      </c>
      <c r="AA10" s="5" t="s">
        <v>15</v>
      </c>
      <c r="AB10" s="6" t="s">
        <v>16</v>
      </c>
    </row>
    <row r="11" spans="2:28" ht="14.25">
      <c r="B11" s="7" t="s">
        <v>17</v>
      </c>
      <c r="C11" s="80">
        <v>3.562028</v>
      </c>
      <c r="D11" s="80">
        <v>0.944</v>
      </c>
      <c r="E11" s="35">
        <v>3.301834</v>
      </c>
      <c r="F11" s="35">
        <v>0.998</v>
      </c>
      <c r="G11" s="80">
        <v>3.738704</v>
      </c>
      <c r="H11" s="80">
        <v>1.158</v>
      </c>
      <c r="I11" s="35">
        <v>3.686819</v>
      </c>
      <c r="J11" s="35">
        <v>1.188</v>
      </c>
      <c r="K11" s="80">
        <v>3.520583</v>
      </c>
      <c r="L11" s="80">
        <v>1.234</v>
      </c>
      <c r="M11" s="80">
        <v>3.474088</v>
      </c>
      <c r="N11" s="80">
        <v>1.145</v>
      </c>
      <c r="O11" s="80">
        <v>3.439173</v>
      </c>
      <c r="P11" s="80">
        <v>1.158</v>
      </c>
      <c r="Q11" s="80">
        <v>3.364264</v>
      </c>
      <c r="R11" s="80">
        <v>1.253</v>
      </c>
      <c r="S11" s="80">
        <v>3.646691</v>
      </c>
      <c r="T11" s="80">
        <v>1.207</v>
      </c>
      <c r="U11" s="80">
        <v>3.57901</v>
      </c>
      <c r="V11" s="80">
        <v>1.292</v>
      </c>
      <c r="W11" s="80">
        <v>3.681281</v>
      </c>
      <c r="X11" s="80">
        <v>1.346</v>
      </c>
      <c r="Y11" s="80">
        <v>3.520297</v>
      </c>
      <c r="Z11" s="80">
        <v>1.202</v>
      </c>
      <c r="AA11" s="74">
        <f aca="true" t="shared" si="0" ref="AA11:AB15">SUM(C11,E11,G11,I11,K11,M11,O11,Q11,S11,U11,W11,Y11)</f>
        <v>42.514771999999994</v>
      </c>
      <c r="AB11" s="74">
        <f t="shared" si="0"/>
        <v>14.125</v>
      </c>
    </row>
    <row r="12" spans="2:28" ht="14.25">
      <c r="B12" s="8" t="s">
        <v>18</v>
      </c>
      <c r="C12" s="80">
        <v>14.627544</v>
      </c>
      <c r="D12" s="80">
        <v>73.736</v>
      </c>
      <c r="E12" s="35">
        <v>12.604922</v>
      </c>
      <c r="F12" s="35">
        <v>71.181</v>
      </c>
      <c r="G12" s="80">
        <v>14.946357</v>
      </c>
      <c r="H12" s="80">
        <v>77.586</v>
      </c>
      <c r="I12" s="35">
        <v>16.069052</v>
      </c>
      <c r="J12" s="35">
        <v>71.465</v>
      </c>
      <c r="K12" s="80">
        <v>16.728707</v>
      </c>
      <c r="L12" s="80">
        <v>74.604</v>
      </c>
      <c r="M12" s="80">
        <v>14.748948</v>
      </c>
      <c r="N12" s="80">
        <v>72.007</v>
      </c>
      <c r="O12" s="80">
        <v>13.752996</v>
      </c>
      <c r="P12" s="80">
        <v>69.807</v>
      </c>
      <c r="Q12" s="80">
        <v>12.77735</v>
      </c>
      <c r="R12" s="80">
        <v>69.598</v>
      </c>
      <c r="S12" s="80">
        <v>13.668701</v>
      </c>
      <c r="T12" s="80">
        <v>69.017</v>
      </c>
      <c r="U12" s="80">
        <v>12.778615</v>
      </c>
      <c r="V12" s="80">
        <v>68.025</v>
      </c>
      <c r="W12" s="80">
        <v>15.038718</v>
      </c>
      <c r="X12" s="80">
        <v>67.359</v>
      </c>
      <c r="Y12" s="80">
        <v>13.183356</v>
      </c>
      <c r="Z12" s="80">
        <v>68.513</v>
      </c>
      <c r="AA12" s="80">
        <f t="shared" si="0"/>
        <v>170.925266</v>
      </c>
      <c r="AB12" s="80">
        <f t="shared" si="0"/>
        <v>852.898</v>
      </c>
    </row>
    <row r="13" spans="2:28" ht="14.25">
      <c r="B13" s="8" t="s">
        <v>19</v>
      </c>
      <c r="C13" s="80">
        <v>58.100183</v>
      </c>
      <c r="D13" s="80">
        <v>285.614</v>
      </c>
      <c r="E13" s="35">
        <v>52.070377</v>
      </c>
      <c r="F13" s="35">
        <v>285.905</v>
      </c>
      <c r="G13" s="80">
        <v>60.453703</v>
      </c>
      <c r="H13" s="80">
        <v>296.593</v>
      </c>
      <c r="I13" s="35">
        <v>62.609979</v>
      </c>
      <c r="J13" s="35">
        <v>291.278</v>
      </c>
      <c r="K13" s="80">
        <v>65.09696</v>
      </c>
      <c r="L13" s="80">
        <v>287.56</v>
      </c>
      <c r="M13" s="80">
        <v>65.451624</v>
      </c>
      <c r="N13" s="80">
        <v>288.957</v>
      </c>
      <c r="O13" s="80">
        <v>59.70256</v>
      </c>
      <c r="P13" s="80">
        <v>291.131</v>
      </c>
      <c r="Q13" s="80">
        <v>52.090178</v>
      </c>
      <c r="R13" s="80">
        <v>289.266</v>
      </c>
      <c r="S13" s="80">
        <v>54.498813</v>
      </c>
      <c r="T13" s="80">
        <v>289.049</v>
      </c>
      <c r="U13" s="80">
        <v>47.535397</v>
      </c>
      <c r="V13" s="80">
        <v>286.622</v>
      </c>
      <c r="W13" s="80">
        <v>56.660685</v>
      </c>
      <c r="X13" s="80">
        <v>293.986</v>
      </c>
      <c r="Y13" s="80">
        <v>52.407706</v>
      </c>
      <c r="Z13" s="80">
        <v>288.34</v>
      </c>
      <c r="AA13" s="80">
        <f t="shared" si="0"/>
        <v>686.6781649999998</v>
      </c>
      <c r="AB13" s="80">
        <f t="shared" si="0"/>
        <v>3474.301</v>
      </c>
    </row>
    <row r="14" spans="2:28" ht="14.25">
      <c r="B14" s="8" t="s">
        <v>20</v>
      </c>
      <c r="C14" s="80">
        <v>11.768154</v>
      </c>
      <c r="D14" s="80">
        <v>2.173</v>
      </c>
      <c r="E14" s="35">
        <v>11.05615</v>
      </c>
      <c r="F14" s="35">
        <v>4.49</v>
      </c>
      <c r="G14" s="80">
        <v>9.564599</v>
      </c>
      <c r="H14" s="80">
        <v>2.621</v>
      </c>
      <c r="I14" s="35">
        <v>11.676015</v>
      </c>
      <c r="J14" s="35">
        <v>2.806</v>
      </c>
      <c r="K14" s="80">
        <v>11.030556</v>
      </c>
      <c r="L14" s="80">
        <v>2.876</v>
      </c>
      <c r="M14" s="80">
        <v>11.26942</v>
      </c>
      <c r="N14" s="80">
        <v>1.648</v>
      </c>
      <c r="O14" s="80">
        <v>9.033924</v>
      </c>
      <c r="P14" s="80">
        <v>2.427</v>
      </c>
      <c r="Q14" s="80">
        <v>8.472226</v>
      </c>
      <c r="R14" s="80">
        <v>2.775</v>
      </c>
      <c r="S14" s="80">
        <v>9.9607</v>
      </c>
      <c r="T14" s="80">
        <v>3.387</v>
      </c>
      <c r="U14" s="80">
        <v>8.774303</v>
      </c>
      <c r="V14" s="80">
        <v>1.818</v>
      </c>
      <c r="W14" s="80">
        <v>9.97816</v>
      </c>
      <c r="X14" s="80">
        <v>3.374</v>
      </c>
      <c r="Y14" s="80">
        <v>9.548347</v>
      </c>
      <c r="Z14" s="80">
        <v>4.61</v>
      </c>
      <c r="AA14" s="80">
        <f t="shared" si="0"/>
        <v>122.132554</v>
      </c>
      <c r="AB14" s="80">
        <f t="shared" si="0"/>
        <v>35.005</v>
      </c>
    </row>
    <row r="15" spans="2:28" ht="15" thickBot="1">
      <c r="B15" s="9" t="s">
        <v>21</v>
      </c>
      <c r="C15" s="87">
        <v>88.032466</v>
      </c>
      <c r="D15" s="87">
        <v>-2.527</v>
      </c>
      <c r="E15" s="37">
        <v>82.00015</v>
      </c>
      <c r="F15" s="37">
        <v>3.057</v>
      </c>
      <c r="G15" s="87">
        <v>81.447874</v>
      </c>
      <c r="H15" s="87">
        <v>3.074</v>
      </c>
      <c r="I15" s="37">
        <v>89.748992</v>
      </c>
      <c r="J15" s="37">
        <v>1.897</v>
      </c>
      <c r="K15" s="87">
        <v>96.533914</v>
      </c>
      <c r="L15" s="87">
        <v>1.686</v>
      </c>
      <c r="M15" s="87">
        <v>84.295705</v>
      </c>
      <c r="N15" s="87">
        <v>1.414</v>
      </c>
      <c r="O15" s="87">
        <v>74.240637</v>
      </c>
      <c r="P15" s="87">
        <v>3.009</v>
      </c>
      <c r="Q15" s="87">
        <v>69.488168</v>
      </c>
      <c r="R15" s="87">
        <v>2.876</v>
      </c>
      <c r="S15" s="87">
        <v>81.755972</v>
      </c>
      <c r="T15" s="87">
        <v>4.216</v>
      </c>
      <c r="U15" s="87">
        <v>78.035981</v>
      </c>
      <c r="V15" s="87">
        <v>2.795</v>
      </c>
      <c r="W15" s="87">
        <v>81.572864</v>
      </c>
      <c r="X15" s="87">
        <v>2.288</v>
      </c>
      <c r="Y15" s="87">
        <v>84.360941</v>
      </c>
      <c r="Z15" s="87">
        <v>3.67</v>
      </c>
      <c r="AA15" s="87">
        <f t="shared" si="0"/>
        <v>991.5136640000001</v>
      </c>
      <c r="AB15" s="87">
        <f t="shared" si="0"/>
        <v>27.455</v>
      </c>
    </row>
    <row r="16" spans="2:28" ht="13.5" customHeight="1" thickBot="1">
      <c r="B16" s="10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2:28" ht="15.75" thickBot="1">
      <c r="B17" s="11" t="s">
        <v>22</v>
      </c>
      <c r="C17" s="95">
        <f>SUM(C11:C15)</f>
        <v>176.090375</v>
      </c>
      <c r="D17" s="95">
        <f aca="true" t="shared" si="1" ref="D17:AB17">SUM(D11:D15)</f>
        <v>359.94</v>
      </c>
      <c r="E17" s="95">
        <f t="shared" si="1"/>
        <v>161.033433</v>
      </c>
      <c r="F17" s="95">
        <f t="shared" si="1"/>
        <v>365.631</v>
      </c>
      <c r="G17" s="95">
        <f t="shared" si="1"/>
        <v>170.15123699999998</v>
      </c>
      <c r="H17" s="95">
        <f t="shared" si="1"/>
        <v>381.032</v>
      </c>
      <c r="I17" s="95">
        <f t="shared" si="1"/>
        <v>183.79085700000002</v>
      </c>
      <c r="J17" s="95">
        <f t="shared" si="1"/>
        <v>368.634</v>
      </c>
      <c r="K17" s="95">
        <f t="shared" si="1"/>
        <v>192.91072</v>
      </c>
      <c r="L17" s="95">
        <f t="shared" si="1"/>
        <v>367.96</v>
      </c>
      <c r="M17" s="95">
        <f t="shared" si="1"/>
        <v>179.23978499999998</v>
      </c>
      <c r="N17" s="95">
        <f t="shared" si="1"/>
        <v>365.171</v>
      </c>
      <c r="O17" s="95">
        <f t="shared" si="1"/>
        <v>160.16929</v>
      </c>
      <c r="P17" s="95">
        <f t="shared" si="1"/>
        <v>367.53200000000004</v>
      </c>
      <c r="Q17" s="95">
        <f t="shared" si="1"/>
        <v>146.192186</v>
      </c>
      <c r="R17" s="95">
        <f t="shared" si="1"/>
        <v>365.768</v>
      </c>
      <c r="S17" s="95">
        <f t="shared" si="1"/>
        <v>163.530877</v>
      </c>
      <c r="T17" s="95">
        <f t="shared" si="1"/>
        <v>366.876</v>
      </c>
      <c r="U17" s="95">
        <f t="shared" si="1"/>
        <v>150.703306</v>
      </c>
      <c r="V17" s="95">
        <f t="shared" si="1"/>
        <v>360.552</v>
      </c>
      <c r="W17" s="95">
        <f t="shared" si="1"/>
        <v>166.93170800000001</v>
      </c>
      <c r="X17" s="95">
        <f t="shared" si="1"/>
        <v>368.353</v>
      </c>
      <c r="Y17" s="95">
        <f t="shared" si="1"/>
        <v>163.020647</v>
      </c>
      <c r="Z17" s="95">
        <f t="shared" si="1"/>
        <v>366.335</v>
      </c>
      <c r="AA17" s="95">
        <f t="shared" si="1"/>
        <v>2013.7644209999999</v>
      </c>
      <c r="AB17" s="95">
        <f t="shared" si="1"/>
        <v>4403.784</v>
      </c>
    </row>
    <row r="18" spans="2:28" ht="15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2:28" ht="15">
      <c r="B19" s="1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2:28" ht="1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2:28" ht="20.25">
      <c r="B21" s="136" t="s">
        <v>47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</row>
    <row r="22" spans="2:28" ht="18">
      <c r="B22" s="137" t="s">
        <v>23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</row>
    <row r="23" spans="2:28" ht="13.5" thickBot="1"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2:28" ht="15.75" thickBot="1">
      <c r="B24" s="138" t="s">
        <v>1</v>
      </c>
      <c r="C24" s="132" t="s">
        <v>2</v>
      </c>
      <c r="D24" s="133"/>
      <c r="E24" s="132" t="s">
        <v>3</v>
      </c>
      <c r="F24" s="133"/>
      <c r="G24" s="132" t="s">
        <v>4</v>
      </c>
      <c r="H24" s="133"/>
      <c r="I24" s="132" t="s">
        <v>5</v>
      </c>
      <c r="J24" s="133"/>
      <c r="K24" s="132" t="s">
        <v>6</v>
      </c>
      <c r="L24" s="133"/>
      <c r="M24" s="132" t="s">
        <v>7</v>
      </c>
      <c r="N24" s="133"/>
      <c r="O24" s="132" t="s">
        <v>8</v>
      </c>
      <c r="P24" s="133"/>
      <c r="Q24" s="132" t="s">
        <v>9</v>
      </c>
      <c r="R24" s="133"/>
      <c r="S24" s="132" t="s">
        <v>10</v>
      </c>
      <c r="T24" s="133"/>
      <c r="U24" s="132" t="s">
        <v>11</v>
      </c>
      <c r="V24" s="133"/>
      <c r="W24" s="132" t="s">
        <v>12</v>
      </c>
      <c r="X24" s="133"/>
      <c r="Y24" s="132" t="s">
        <v>13</v>
      </c>
      <c r="Z24" s="133"/>
      <c r="AA24" s="134" t="s">
        <v>14</v>
      </c>
      <c r="AB24" s="135"/>
    </row>
    <row r="25" spans="2:28" ht="15.75" thickBot="1">
      <c r="B25" s="139"/>
      <c r="C25" s="3" t="s">
        <v>15</v>
      </c>
      <c r="D25" s="4" t="s">
        <v>16</v>
      </c>
      <c r="E25" s="3" t="s">
        <v>15</v>
      </c>
      <c r="F25" s="4" t="s">
        <v>16</v>
      </c>
      <c r="G25" s="3" t="s">
        <v>15</v>
      </c>
      <c r="H25" s="4" t="s">
        <v>16</v>
      </c>
      <c r="I25" s="3" t="s">
        <v>15</v>
      </c>
      <c r="J25" s="4" t="s">
        <v>16</v>
      </c>
      <c r="K25" s="3" t="s">
        <v>15</v>
      </c>
      <c r="L25" s="4" t="s">
        <v>16</v>
      </c>
      <c r="M25" s="3" t="s">
        <v>15</v>
      </c>
      <c r="N25" s="4" t="s">
        <v>16</v>
      </c>
      <c r="O25" s="3" t="s">
        <v>15</v>
      </c>
      <c r="P25" s="4" t="s">
        <v>16</v>
      </c>
      <c r="Q25" s="3" t="s">
        <v>15</v>
      </c>
      <c r="R25" s="4" t="s">
        <v>16</v>
      </c>
      <c r="S25" s="3" t="s">
        <v>15</v>
      </c>
      <c r="T25" s="4" t="s">
        <v>16</v>
      </c>
      <c r="U25" s="3" t="s">
        <v>15</v>
      </c>
      <c r="V25" s="4" t="s">
        <v>16</v>
      </c>
      <c r="W25" s="3" t="s">
        <v>15</v>
      </c>
      <c r="X25" s="4" t="s">
        <v>16</v>
      </c>
      <c r="Y25" s="3" t="s">
        <v>15</v>
      </c>
      <c r="Z25" s="4" t="s">
        <v>16</v>
      </c>
      <c r="AA25" s="5" t="s">
        <v>15</v>
      </c>
      <c r="AB25" s="6" t="s">
        <v>16</v>
      </c>
    </row>
    <row r="26" spans="2:28" ht="14.25">
      <c r="B26" s="7" t="s">
        <v>17</v>
      </c>
      <c r="C26" s="80">
        <v>3.690579</v>
      </c>
      <c r="D26" s="80">
        <v>1.213</v>
      </c>
      <c r="E26" s="80">
        <v>3.52142</v>
      </c>
      <c r="F26" s="80">
        <v>1.164</v>
      </c>
      <c r="G26" s="80">
        <v>3.543915</v>
      </c>
      <c r="H26" s="80">
        <v>1.179</v>
      </c>
      <c r="I26" s="80">
        <v>3.723666</v>
      </c>
      <c r="J26" s="80">
        <v>1.207</v>
      </c>
      <c r="K26" s="80">
        <v>4.08802</v>
      </c>
      <c r="L26" s="80">
        <v>1.198</v>
      </c>
      <c r="M26" s="80">
        <v>4.500726</v>
      </c>
      <c r="N26" s="80">
        <v>1.164</v>
      </c>
      <c r="O26" s="80">
        <v>3.725258</v>
      </c>
      <c r="P26" s="80">
        <v>1.258</v>
      </c>
      <c r="Q26" s="80">
        <v>3.763956</v>
      </c>
      <c r="R26" s="80">
        <v>1.227</v>
      </c>
      <c r="S26" s="80">
        <v>4.014514</v>
      </c>
      <c r="T26" s="80">
        <v>1.476</v>
      </c>
      <c r="U26" s="80">
        <v>3.472146</v>
      </c>
      <c r="V26" s="80">
        <v>1.315</v>
      </c>
      <c r="W26" s="80">
        <v>3.476058</v>
      </c>
      <c r="X26" s="80">
        <v>1.376</v>
      </c>
      <c r="Y26" s="80">
        <v>3.302982</v>
      </c>
      <c r="Z26" s="80">
        <f>1348/1000</f>
        <v>1.348</v>
      </c>
      <c r="AA26" s="74">
        <f aca="true" t="shared" si="2" ref="AA26:AB30">SUM(C26,E26,G26,I26,K26,M26,O26,Q26,S26,U26,W26,Y26)</f>
        <v>44.823240000000006</v>
      </c>
      <c r="AB26" s="74">
        <f t="shared" si="2"/>
        <v>15.124999999999998</v>
      </c>
    </row>
    <row r="27" spans="2:28" ht="14.25">
      <c r="B27" s="8" t="s">
        <v>18</v>
      </c>
      <c r="C27" s="80">
        <v>15.026668</v>
      </c>
      <c r="D27" s="80">
        <v>69.571</v>
      </c>
      <c r="E27" s="80">
        <v>13.715575</v>
      </c>
      <c r="F27" s="80">
        <v>67.447</v>
      </c>
      <c r="G27" s="80">
        <v>13.253881</v>
      </c>
      <c r="H27" s="80">
        <v>67.279</v>
      </c>
      <c r="I27" s="80">
        <v>13.528656</v>
      </c>
      <c r="J27" s="80">
        <v>65.628</v>
      </c>
      <c r="K27" s="80">
        <v>14.487914</v>
      </c>
      <c r="L27" s="80">
        <v>63.366</v>
      </c>
      <c r="M27" s="80">
        <v>17.547415</v>
      </c>
      <c r="N27" s="80">
        <v>69.651</v>
      </c>
      <c r="O27" s="80">
        <v>15.577308</v>
      </c>
      <c r="P27" s="80">
        <v>70.547</v>
      </c>
      <c r="Q27" s="80">
        <v>16.693166</v>
      </c>
      <c r="R27" s="80">
        <v>77.375</v>
      </c>
      <c r="S27" s="80">
        <v>15.420244</v>
      </c>
      <c r="T27" s="80">
        <v>73.489</v>
      </c>
      <c r="U27" s="80">
        <v>14.53031</v>
      </c>
      <c r="V27" s="80">
        <v>69.532</v>
      </c>
      <c r="W27" s="80">
        <v>16.409997</v>
      </c>
      <c r="X27" s="80">
        <v>80.128</v>
      </c>
      <c r="Y27" s="80">
        <v>14.089193</v>
      </c>
      <c r="Z27" s="80">
        <f>66306/1000</f>
        <v>66.306</v>
      </c>
      <c r="AA27" s="80">
        <f t="shared" si="2"/>
        <v>180.280327</v>
      </c>
      <c r="AB27" s="80">
        <f t="shared" si="2"/>
        <v>840.3190000000002</v>
      </c>
    </row>
    <row r="28" spans="2:28" ht="14.25">
      <c r="B28" s="8" t="s">
        <v>19</v>
      </c>
      <c r="C28" s="80">
        <v>57.223227</v>
      </c>
      <c r="D28" s="80">
        <v>303.35</v>
      </c>
      <c r="E28" s="80">
        <v>54.982547</v>
      </c>
      <c r="F28" s="80">
        <v>277.378</v>
      </c>
      <c r="G28" s="80">
        <v>54.564481</v>
      </c>
      <c r="H28" s="80">
        <v>282.723</v>
      </c>
      <c r="I28" s="80">
        <v>60.579305</v>
      </c>
      <c r="J28" s="80">
        <v>282.645</v>
      </c>
      <c r="K28" s="80">
        <v>65.981161</v>
      </c>
      <c r="L28" s="80">
        <v>292.636</v>
      </c>
      <c r="M28" s="80">
        <v>66.990713</v>
      </c>
      <c r="N28" s="80">
        <v>295.029</v>
      </c>
      <c r="O28" s="80">
        <v>65.593246</v>
      </c>
      <c r="P28" s="80">
        <v>283.932</v>
      </c>
      <c r="Q28" s="80">
        <v>66.939249</v>
      </c>
      <c r="R28" s="80">
        <v>277.314</v>
      </c>
      <c r="S28" s="80">
        <v>65.721012</v>
      </c>
      <c r="T28" s="80">
        <v>291.966</v>
      </c>
      <c r="U28" s="80">
        <v>64.616556</v>
      </c>
      <c r="V28" s="80">
        <v>277.385</v>
      </c>
      <c r="W28" s="80">
        <v>67.198412</v>
      </c>
      <c r="X28" s="80">
        <v>291.488</v>
      </c>
      <c r="Y28" s="80">
        <v>61.623566</v>
      </c>
      <c r="Z28" s="80">
        <f>281389/1000</f>
        <v>281.389</v>
      </c>
      <c r="AA28" s="80">
        <f t="shared" si="2"/>
        <v>752.013475</v>
      </c>
      <c r="AB28" s="80">
        <f t="shared" si="2"/>
        <v>3437.235</v>
      </c>
    </row>
    <row r="29" spans="2:28" ht="14.25">
      <c r="B29" s="8" t="s">
        <v>20</v>
      </c>
      <c r="C29" s="80">
        <v>10.889839</v>
      </c>
      <c r="D29" s="80">
        <v>4.434</v>
      </c>
      <c r="E29" s="80">
        <v>10.847364</v>
      </c>
      <c r="F29" s="80">
        <v>5.842</v>
      </c>
      <c r="G29" s="80">
        <v>11.851767</v>
      </c>
      <c r="H29" s="80">
        <v>6.56</v>
      </c>
      <c r="I29" s="80">
        <v>11.900902</v>
      </c>
      <c r="J29" s="80">
        <v>7.491</v>
      </c>
      <c r="K29" s="80">
        <v>12.657164</v>
      </c>
      <c r="L29" s="80">
        <v>8.22</v>
      </c>
      <c r="M29" s="80">
        <v>12.886111</v>
      </c>
      <c r="N29" s="80">
        <v>8.83</v>
      </c>
      <c r="O29" s="80">
        <v>16.633324</v>
      </c>
      <c r="P29" s="80">
        <v>13.15</v>
      </c>
      <c r="Q29" s="80">
        <v>14.274093</v>
      </c>
      <c r="R29" s="80">
        <v>11.116</v>
      </c>
      <c r="S29" s="80">
        <v>12.952926</v>
      </c>
      <c r="T29" s="80">
        <v>9.575</v>
      </c>
      <c r="U29" s="80">
        <v>13.246023</v>
      </c>
      <c r="V29" s="80">
        <v>12.707</v>
      </c>
      <c r="W29" s="80">
        <v>9.584558</v>
      </c>
      <c r="X29" s="80">
        <v>13.617</v>
      </c>
      <c r="Y29" s="80">
        <v>12.313347</v>
      </c>
      <c r="Z29" s="80">
        <v>13.243</v>
      </c>
      <c r="AA29" s="80">
        <f t="shared" si="2"/>
        <v>150.037418</v>
      </c>
      <c r="AB29" s="80">
        <f t="shared" si="2"/>
        <v>114.78500000000001</v>
      </c>
    </row>
    <row r="30" spans="2:28" ht="15" thickBot="1">
      <c r="B30" s="9" t="s">
        <v>21</v>
      </c>
      <c r="C30" s="87">
        <v>83.616213</v>
      </c>
      <c r="D30" s="87">
        <v>2.761</v>
      </c>
      <c r="E30" s="87">
        <v>78.322969</v>
      </c>
      <c r="F30" s="87">
        <v>3.921</v>
      </c>
      <c r="G30" s="87">
        <v>84.483487</v>
      </c>
      <c r="H30" s="87">
        <v>5.224</v>
      </c>
      <c r="I30" s="87">
        <v>93.628491</v>
      </c>
      <c r="J30" s="87">
        <v>4.868</v>
      </c>
      <c r="K30" s="87">
        <v>88.514632</v>
      </c>
      <c r="L30" s="87">
        <v>6.636</v>
      </c>
      <c r="M30" s="87">
        <v>98.222483</v>
      </c>
      <c r="N30" s="87">
        <v>6.569</v>
      </c>
      <c r="O30" s="87">
        <v>92.631063</v>
      </c>
      <c r="P30" s="87">
        <v>7.671</v>
      </c>
      <c r="Q30" s="87">
        <v>99.458528</v>
      </c>
      <c r="R30" s="87">
        <v>8.159</v>
      </c>
      <c r="S30" s="87">
        <v>97.114496</v>
      </c>
      <c r="T30" s="87">
        <v>9.013</v>
      </c>
      <c r="U30" s="87">
        <v>92.764751</v>
      </c>
      <c r="V30" s="87">
        <v>11.041</v>
      </c>
      <c r="W30" s="87">
        <v>79.825288</v>
      </c>
      <c r="X30" s="87">
        <v>11.252</v>
      </c>
      <c r="Y30" s="87">
        <v>80.027158</v>
      </c>
      <c r="Z30" s="87">
        <v>11.843</v>
      </c>
      <c r="AA30" s="87">
        <f t="shared" si="2"/>
        <v>1068.6095590000002</v>
      </c>
      <c r="AB30" s="87">
        <f t="shared" si="2"/>
        <v>88.958</v>
      </c>
    </row>
    <row r="31" spans="2:28" ht="15" thickBot="1">
      <c r="B31" s="10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2:28" ht="15.75" thickBot="1">
      <c r="B32" s="11" t="s">
        <v>22</v>
      </c>
      <c r="C32" s="12">
        <f>SUM(C26:C30)</f>
        <v>170.446526</v>
      </c>
      <c r="D32" s="12">
        <f aca="true" t="shared" si="3" ref="D32:AB32">SUM(D26:D30)</f>
        <v>381.32900000000006</v>
      </c>
      <c r="E32" s="12">
        <f t="shared" si="3"/>
        <v>161.389875</v>
      </c>
      <c r="F32" s="12">
        <f t="shared" si="3"/>
        <v>355.75199999999995</v>
      </c>
      <c r="G32" s="12">
        <f t="shared" si="3"/>
        <v>167.697531</v>
      </c>
      <c r="H32" s="12">
        <f t="shared" si="3"/>
        <v>362.96500000000003</v>
      </c>
      <c r="I32" s="12">
        <f t="shared" si="3"/>
        <v>183.36102</v>
      </c>
      <c r="J32" s="12">
        <f t="shared" si="3"/>
        <v>361.83899999999994</v>
      </c>
      <c r="K32" s="12">
        <f t="shared" si="3"/>
        <v>185.728891</v>
      </c>
      <c r="L32" s="12">
        <f t="shared" si="3"/>
        <v>372.0560000000001</v>
      </c>
      <c r="M32" s="12">
        <f t="shared" si="3"/>
        <v>200.147448</v>
      </c>
      <c r="N32" s="12">
        <f t="shared" si="3"/>
        <v>381.243</v>
      </c>
      <c r="O32" s="12">
        <f t="shared" si="3"/>
        <v>194.16019899999998</v>
      </c>
      <c r="P32" s="12">
        <f t="shared" si="3"/>
        <v>376.558</v>
      </c>
      <c r="Q32" s="12">
        <f t="shared" si="3"/>
        <v>201.128992</v>
      </c>
      <c r="R32" s="12">
        <f t="shared" si="3"/>
        <v>375.19100000000003</v>
      </c>
      <c r="S32" s="12">
        <f t="shared" si="3"/>
        <v>195.223192</v>
      </c>
      <c r="T32" s="12">
        <f t="shared" si="3"/>
        <v>385.519</v>
      </c>
      <c r="U32" s="12">
        <f t="shared" si="3"/>
        <v>188.629786</v>
      </c>
      <c r="V32" s="12">
        <f t="shared" si="3"/>
        <v>371.97999999999996</v>
      </c>
      <c r="W32" s="12">
        <f t="shared" si="3"/>
        <v>176.494313</v>
      </c>
      <c r="X32" s="12">
        <f t="shared" si="3"/>
        <v>397.86100000000005</v>
      </c>
      <c r="Y32" s="12">
        <f t="shared" si="3"/>
        <v>171.356246</v>
      </c>
      <c r="Z32" s="12">
        <f t="shared" si="3"/>
        <v>374.129</v>
      </c>
      <c r="AA32" s="12">
        <f t="shared" si="3"/>
        <v>2195.764019</v>
      </c>
      <c r="AB32" s="12">
        <f t="shared" si="3"/>
        <v>4496.422</v>
      </c>
    </row>
    <row r="33" spans="2:28" ht="1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2:28" ht="1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4:28" ht="14.2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2:28" ht="20.25">
      <c r="B36" s="136" t="s">
        <v>47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</row>
    <row r="37" spans="2:28" ht="18">
      <c r="B37" s="137" t="s">
        <v>24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</row>
    <row r="38" spans="2:28" ht="16.5" thickBo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ht="15.75" thickBot="1">
      <c r="B39" s="138" t="s">
        <v>1</v>
      </c>
      <c r="C39" s="132" t="s">
        <v>2</v>
      </c>
      <c r="D39" s="133"/>
      <c r="E39" s="132" t="s">
        <v>3</v>
      </c>
      <c r="F39" s="133"/>
      <c r="G39" s="132" t="s">
        <v>4</v>
      </c>
      <c r="H39" s="133"/>
      <c r="I39" s="132" t="s">
        <v>5</v>
      </c>
      <c r="J39" s="133"/>
      <c r="K39" s="132" t="s">
        <v>6</v>
      </c>
      <c r="L39" s="133"/>
      <c r="M39" s="132" t="s">
        <v>7</v>
      </c>
      <c r="N39" s="133"/>
      <c r="O39" s="132" t="s">
        <v>8</v>
      </c>
      <c r="P39" s="133"/>
      <c r="Q39" s="132" t="s">
        <v>9</v>
      </c>
      <c r="R39" s="133"/>
      <c r="S39" s="132" t="s">
        <v>10</v>
      </c>
      <c r="T39" s="133"/>
      <c r="U39" s="132" t="s">
        <v>11</v>
      </c>
      <c r="V39" s="133"/>
      <c r="W39" s="132" t="s">
        <v>12</v>
      </c>
      <c r="X39" s="133"/>
      <c r="Y39" s="132" t="s">
        <v>13</v>
      </c>
      <c r="Z39" s="133"/>
      <c r="AA39" s="134" t="s">
        <v>14</v>
      </c>
      <c r="AB39" s="135"/>
    </row>
    <row r="40" spans="2:28" ht="15.75" thickBot="1">
      <c r="B40" s="139"/>
      <c r="C40" s="3" t="s">
        <v>15</v>
      </c>
      <c r="D40" s="4" t="s">
        <v>16</v>
      </c>
      <c r="E40" s="3" t="s">
        <v>15</v>
      </c>
      <c r="F40" s="4" t="s">
        <v>16</v>
      </c>
      <c r="G40" s="3" t="s">
        <v>15</v>
      </c>
      <c r="H40" s="4" t="s">
        <v>16</v>
      </c>
      <c r="I40" s="3" t="s">
        <v>15</v>
      </c>
      <c r="J40" s="4" t="s">
        <v>16</v>
      </c>
      <c r="K40" s="3" t="s">
        <v>15</v>
      </c>
      <c r="L40" s="4" t="s">
        <v>16</v>
      </c>
      <c r="M40" s="3" t="s">
        <v>15</v>
      </c>
      <c r="N40" s="4" t="s">
        <v>16</v>
      </c>
      <c r="O40" s="3" t="s">
        <v>15</v>
      </c>
      <c r="P40" s="4" t="s">
        <v>16</v>
      </c>
      <c r="Q40" s="3" t="s">
        <v>15</v>
      </c>
      <c r="R40" s="4" t="s">
        <v>16</v>
      </c>
      <c r="S40" s="3" t="s">
        <v>15</v>
      </c>
      <c r="T40" s="4" t="s">
        <v>16</v>
      </c>
      <c r="U40" s="3" t="s">
        <v>15</v>
      </c>
      <c r="V40" s="4" t="s">
        <v>16</v>
      </c>
      <c r="W40" s="3" t="s">
        <v>15</v>
      </c>
      <c r="X40" s="4" t="s">
        <v>16</v>
      </c>
      <c r="Y40" s="3" t="s">
        <v>15</v>
      </c>
      <c r="Z40" s="4" t="s">
        <v>16</v>
      </c>
      <c r="AA40" s="5" t="s">
        <v>15</v>
      </c>
      <c r="AB40" s="6" t="s">
        <v>16</v>
      </c>
    </row>
    <row r="41" spans="2:28" ht="14.25">
      <c r="B41" s="7" t="s">
        <v>17</v>
      </c>
      <c r="C41" s="80">
        <v>3.502249</v>
      </c>
      <c r="D41" s="80">
        <v>1.385</v>
      </c>
      <c r="E41" s="80">
        <v>4.169436</v>
      </c>
      <c r="F41" s="80">
        <v>1.301</v>
      </c>
      <c r="G41" s="80">
        <v>4.078564</v>
      </c>
      <c r="H41" s="80">
        <v>1.362</v>
      </c>
      <c r="I41" s="80">
        <v>3.978925</v>
      </c>
      <c r="J41" s="80">
        <v>1.201</v>
      </c>
      <c r="K41" s="80">
        <v>3.765361</v>
      </c>
      <c r="L41" s="80">
        <v>1.42303</v>
      </c>
      <c r="M41" s="80">
        <v>3.706958</v>
      </c>
      <c r="N41" s="80">
        <v>1.494071</v>
      </c>
      <c r="O41" s="80">
        <v>3.58158</v>
      </c>
      <c r="P41" s="80">
        <v>1.519038</v>
      </c>
      <c r="Q41" s="80">
        <v>3.828576</v>
      </c>
      <c r="R41" s="80">
        <v>1.575823</v>
      </c>
      <c r="S41" s="80">
        <v>3.9086</v>
      </c>
      <c r="T41" s="80">
        <v>1.632348</v>
      </c>
      <c r="U41" s="80">
        <v>4.855863</v>
      </c>
      <c r="V41" s="80">
        <v>1.77424</v>
      </c>
      <c r="W41" s="80">
        <v>3.469563</v>
      </c>
      <c r="X41" s="80">
        <v>1.889105</v>
      </c>
      <c r="Y41" s="80">
        <v>3.564907</v>
      </c>
      <c r="Z41" s="80">
        <v>1.835381</v>
      </c>
      <c r="AA41" s="74">
        <f aca="true" t="shared" si="4" ref="AA41:AB45">SUM(C41,E41,G41,I41,K41,M41,O41,Q41,S41,U41,W41,Y41)</f>
        <v>46.410582</v>
      </c>
      <c r="AB41" s="74">
        <f t="shared" si="4"/>
        <v>18.392036000000004</v>
      </c>
    </row>
    <row r="42" spans="2:28" ht="14.25">
      <c r="B42" s="8" t="s">
        <v>18</v>
      </c>
      <c r="C42" s="80">
        <v>15.59181</v>
      </c>
      <c r="D42" s="80">
        <v>79.475</v>
      </c>
      <c r="E42" s="80">
        <v>13.903621</v>
      </c>
      <c r="F42" s="80">
        <v>74.276</v>
      </c>
      <c r="G42" s="80">
        <v>15.356963</v>
      </c>
      <c r="H42" s="80">
        <v>72.096</v>
      </c>
      <c r="I42" s="80">
        <v>14.355404</v>
      </c>
      <c r="J42" s="80">
        <v>65.537</v>
      </c>
      <c r="K42" s="80">
        <v>17.884986</v>
      </c>
      <c r="L42" s="80">
        <v>70.344159</v>
      </c>
      <c r="M42" s="80">
        <v>18.475289</v>
      </c>
      <c r="N42" s="80">
        <v>74.235489</v>
      </c>
      <c r="O42" s="80">
        <v>16.765636</v>
      </c>
      <c r="P42" s="80">
        <v>84.359955</v>
      </c>
      <c r="Q42" s="80">
        <v>17.254587</v>
      </c>
      <c r="R42" s="80">
        <v>78.467552</v>
      </c>
      <c r="S42" s="80">
        <v>16.808708</v>
      </c>
      <c r="T42" s="80">
        <v>77.201913</v>
      </c>
      <c r="U42" s="80">
        <v>16.174961</v>
      </c>
      <c r="V42" s="80">
        <v>76.826246</v>
      </c>
      <c r="W42" s="80">
        <v>17.759969</v>
      </c>
      <c r="X42" s="80">
        <v>78.266501</v>
      </c>
      <c r="Y42" s="80">
        <v>16.687873</v>
      </c>
      <c r="Z42" s="80">
        <v>79.693101</v>
      </c>
      <c r="AA42" s="80">
        <f t="shared" si="4"/>
        <v>197.01980700000001</v>
      </c>
      <c r="AB42" s="80">
        <f t="shared" si="4"/>
        <v>910.7789159999999</v>
      </c>
    </row>
    <row r="43" spans="2:28" ht="14.25">
      <c r="B43" s="8" t="s">
        <v>19</v>
      </c>
      <c r="C43" s="80">
        <v>63.600564</v>
      </c>
      <c r="D43" s="80">
        <v>280.226</v>
      </c>
      <c r="E43" s="80">
        <v>60.955143</v>
      </c>
      <c r="F43" s="80">
        <v>282.619</v>
      </c>
      <c r="G43" s="80">
        <v>60.836765</v>
      </c>
      <c r="H43" s="80">
        <v>271.418</v>
      </c>
      <c r="I43" s="80">
        <v>70.089298</v>
      </c>
      <c r="J43" s="80">
        <v>286.485</v>
      </c>
      <c r="K43" s="80">
        <v>67.285086</v>
      </c>
      <c r="L43" s="80">
        <v>272.025875</v>
      </c>
      <c r="M43" s="80">
        <v>72.662479</v>
      </c>
      <c r="N43" s="80">
        <v>269.0859</v>
      </c>
      <c r="O43" s="80">
        <v>76.628703</v>
      </c>
      <c r="P43" s="80">
        <v>303.478638</v>
      </c>
      <c r="Q43" s="80">
        <v>71.45214</v>
      </c>
      <c r="R43" s="80">
        <v>295.080588</v>
      </c>
      <c r="S43" s="80">
        <v>73.587808</v>
      </c>
      <c r="T43" s="80">
        <v>293.110831</v>
      </c>
      <c r="U43" s="80">
        <v>71.346876</v>
      </c>
      <c r="V43" s="80">
        <v>275.866385</v>
      </c>
      <c r="W43" s="80">
        <v>77.072645</v>
      </c>
      <c r="X43" s="80">
        <v>287.740141</v>
      </c>
      <c r="Y43" s="80">
        <v>72.445959</v>
      </c>
      <c r="Z43" s="80">
        <v>299.016667</v>
      </c>
      <c r="AA43" s="80">
        <f t="shared" si="4"/>
        <v>837.9634659999999</v>
      </c>
      <c r="AB43" s="80">
        <f t="shared" si="4"/>
        <v>3416.1530249999996</v>
      </c>
    </row>
    <row r="44" spans="2:28" ht="14.25">
      <c r="B44" s="8" t="s">
        <v>20</v>
      </c>
      <c r="C44" s="80">
        <v>11.916421</v>
      </c>
      <c r="D44" s="80">
        <v>14.346</v>
      </c>
      <c r="E44" s="80">
        <v>12.315009</v>
      </c>
      <c r="F44" s="80">
        <v>15.373</v>
      </c>
      <c r="G44" s="80">
        <v>12.063814</v>
      </c>
      <c r="H44" s="80">
        <v>14.2</v>
      </c>
      <c r="I44" s="80">
        <v>14.89609</v>
      </c>
      <c r="J44" s="80">
        <v>17.773</v>
      </c>
      <c r="K44" s="80">
        <v>13.820551</v>
      </c>
      <c r="L44" s="80">
        <v>17.647591</v>
      </c>
      <c r="M44" s="80">
        <v>13.936345</v>
      </c>
      <c r="N44" s="80">
        <v>17.243483</v>
      </c>
      <c r="O44" s="80">
        <v>10.897523</v>
      </c>
      <c r="P44" s="80">
        <v>2.533909</v>
      </c>
      <c r="Q44" s="80">
        <v>10.509338</v>
      </c>
      <c r="R44" s="80">
        <v>1.294741</v>
      </c>
      <c r="S44" s="80">
        <v>11.245524</v>
      </c>
      <c r="T44" s="80">
        <v>3.084364</v>
      </c>
      <c r="U44" s="80">
        <v>11.551273</v>
      </c>
      <c r="V44" s="80">
        <v>2.836485</v>
      </c>
      <c r="W44" s="80">
        <v>11.256989</v>
      </c>
      <c r="X44" s="80">
        <v>4.364613</v>
      </c>
      <c r="Y44" s="80">
        <v>11.346401</v>
      </c>
      <c r="Z44" s="80">
        <v>4.773425</v>
      </c>
      <c r="AA44" s="80">
        <f t="shared" si="4"/>
        <v>145.75527799999998</v>
      </c>
      <c r="AB44" s="80">
        <f t="shared" si="4"/>
        <v>115.47061099999998</v>
      </c>
    </row>
    <row r="45" spans="2:28" ht="13.5" customHeight="1" thickBot="1">
      <c r="B45" s="9" t="s">
        <v>21</v>
      </c>
      <c r="C45" s="87">
        <v>90.139065</v>
      </c>
      <c r="D45" s="87">
        <v>7.28</v>
      </c>
      <c r="E45" s="87">
        <v>78.054605</v>
      </c>
      <c r="F45" s="87">
        <v>11.946</v>
      </c>
      <c r="G45" s="87">
        <v>79.046671</v>
      </c>
      <c r="H45" s="87">
        <v>11.355</v>
      </c>
      <c r="I45" s="87">
        <v>92.878376</v>
      </c>
      <c r="J45" s="87">
        <v>14.473</v>
      </c>
      <c r="K45" s="87">
        <v>93.322912</v>
      </c>
      <c r="L45" s="87">
        <v>15.453355</v>
      </c>
      <c r="M45" s="87">
        <v>99.685996</v>
      </c>
      <c r="N45" s="87">
        <v>16.117597</v>
      </c>
      <c r="O45" s="87">
        <v>100.015486</v>
      </c>
      <c r="P45" s="87">
        <v>3.22587</v>
      </c>
      <c r="Q45" s="87">
        <v>94.774776</v>
      </c>
      <c r="R45" s="87">
        <v>3.839926</v>
      </c>
      <c r="S45" s="87">
        <v>103.382769</v>
      </c>
      <c r="T45" s="87">
        <v>3.309262</v>
      </c>
      <c r="U45" s="87">
        <v>99.478058</v>
      </c>
      <c r="V45" s="87">
        <v>3.895454</v>
      </c>
      <c r="W45" s="87">
        <v>95.320254</v>
      </c>
      <c r="X45" s="87">
        <v>4.503751</v>
      </c>
      <c r="Y45" s="87">
        <v>96.892797</v>
      </c>
      <c r="Z45" s="87">
        <v>4.819007</v>
      </c>
      <c r="AA45" s="87">
        <f t="shared" si="4"/>
        <v>1122.9917650000002</v>
      </c>
      <c r="AB45" s="87">
        <f t="shared" si="4"/>
        <v>100.21822200000001</v>
      </c>
    </row>
    <row r="46" spans="2:28" ht="15" thickBot="1">
      <c r="B46" s="10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</row>
    <row r="47" spans="2:28" ht="15.75" thickBot="1">
      <c r="B47" s="11" t="s">
        <v>22</v>
      </c>
      <c r="C47" s="95">
        <f aca="true" t="shared" si="5" ref="C47:Z47">SUM(C41:C45)</f>
        <v>184.750109</v>
      </c>
      <c r="D47" s="95">
        <f t="shared" si="5"/>
        <v>382.712</v>
      </c>
      <c r="E47" s="95">
        <f t="shared" si="5"/>
        <v>169.39781399999998</v>
      </c>
      <c r="F47" s="95">
        <f t="shared" si="5"/>
        <v>385.51500000000004</v>
      </c>
      <c r="G47" s="95">
        <f t="shared" si="5"/>
        <v>171.382777</v>
      </c>
      <c r="H47" s="95">
        <f t="shared" si="5"/>
        <v>370.431</v>
      </c>
      <c r="I47" s="95">
        <f t="shared" si="5"/>
        <v>196.198093</v>
      </c>
      <c r="J47" s="95">
        <f t="shared" si="5"/>
        <v>385.46900000000005</v>
      </c>
      <c r="K47" s="95">
        <f t="shared" si="5"/>
        <v>196.078896</v>
      </c>
      <c r="L47" s="95">
        <f t="shared" si="5"/>
        <v>376.8940099999999</v>
      </c>
      <c r="M47" s="95">
        <f t="shared" si="5"/>
        <v>208.46706700000001</v>
      </c>
      <c r="N47" s="95">
        <f t="shared" si="5"/>
        <v>378.17654</v>
      </c>
      <c r="O47" s="95">
        <f t="shared" si="5"/>
        <v>207.88892800000002</v>
      </c>
      <c r="P47" s="95">
        <f t="shared" si="5"/>
        <v>395.11740999999995</v>
      </c>
      <c r="Q47" s="95">
        <f t="shared" si="5"/>
        <v>197.819417</v>
      </c>
      <c r="R47" s="95">
        <f t="shared" si="5"/>
        <v>380.25863</v>
      </c>
      <c r="S47" s="95">
        <f t="shared" si="5"/>
        <v>208.93340899999998</v>
      </c>
      <c r="T47" s="95">
        <f t="shared" si="5"/>
        <v>378.33871800000003</v>
      </c>
      <c r="U47" s="95">
        <f t="shared" si="5"/>
        <v>203.407031</v>
      </c>
      <c r="V47" s="95">
        <f t="shared" si="5"/>
        <v>361.1988099999999</v>
      </c>
      <c r="W47" s="95">
        <f t="shared" si="5"/>
        <v>204.87942</v>
      </c>
      <c r="X47" s="95">
        <f t="shared" si="5"/>
        <v>376.76411100000007</v>
      </c>
      <c r="Y47" s="95">
        <f t="shared" si="5"/>
        <v>200.937937</v>
      </c>
      <c r="Z47" s="95">
        <f t="shared" si="5"/>
        <v>390.13758099999995</v>
      </c>
      <c r="AA47" s="95">
        <f>SUM(AA41:AA45)</f>
        <v>2350.140898</v>
      </c>
      <c r="AB47" s="95">
        <f>SUM(AB41:AB45)</f>
        <v>4561.012809999999</v>
      </c>
    </row>
    <row r="48" spans="2:28" ht="1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2:28" ht="1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2:28" ht="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2:28" ht="20.25">
      <c r="B51" s="136" t="s">
        <v>47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</row>
    <row r="52" spans="2:28" ht="18">
      <c r="B52" s="137" t="s">
        <v>25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</row>
    <row r="53" spans="2:28" ht="16.5" thickBo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15.75" thickBot="1">
      <c r="B54" s="138" t="s">
        <v>1</v>
      </c>
      <c r="C54" s="132" t="s">
        <v>2</v>
      </c>
      <c r="D54" s="133"/>
      <c r="E54" s="132" t="s">
        <v>3</v>
      </c>
      <c r="F54" s="133"/>
      <c r="G54" s="132" t="s">
        <v>4</v>
      </c>
      <c r="H54" s="133"/>
      <c r="I54" s="132" t="s">
        <v>5</v>
      </c>
      <c r="J54" s="133"/>
      <c r="K54" s="132" t="s">
        <v>6</v>
      </c>
      <c r="L54" s="133"/>
      <c r="M54" s="132" t="s">
        <v>7</v>
      </c>
      <c r="N54" s="133"/>
      <c r="O54" s="132" t="s">
        <v>8</v>
      </c>
      <c r="P54" s="133"/>
      <c r="Q54" s="132" t="s">
        <v>9</v>
      </c>
      <c r="R54" s="133"/>
      <c r="S54" s="132" t="s">
        <v>10</v>
      </c>
      <c r="T54" s="133"/>
      <c r="U54" s="132" t="s">
        <v>11</v>
      </c>
      <c r="V54" s="133"/>
      <c r="W54" s="132" t="s">
        <v>12</v>
      </c>
      <c r="X54" s="133"/>
      <c r="Y54" s="132" t="s">
        <v>13</v>
      </c>
      <c r="Z54" s="133"/>
      <c r="AA54" s="134" t="s">
        <v>14</v>
      </c>
      <c r="AB54" s="135"/>
    </row>
    <row r="55" spans="2:28" ht="15.75" thickBot="1">
      <c r="B55" s="139"/>
      <c r="C55" s="3" t="s">
        <v>15</v>
      </c>
      <c r="D55" s="4" t="s">
        <v>16</v>
      </c>
      <c r="E55" s="3" t="s">
        <v>15</v>
      </c>
      <c r="F55" s="4" t="s">
        <v>16</v>
      </c>
      <c r="G55" s="3" t="s">
        <v>15</v>
      </c>
      <c r="H55" s="4" t="s">
        <v>16</v>
      </c>
      <c r="I55" s="3" t="s">
        <v>15</v>
      </c>
      <c r="J55" s="4" t="s">
        <v>16</v>
      </c>
      <c r="K55" s="3" t="s">
        <v>15</v>
      </c>
      <c r="L55" s="4" t="s">
        <v>16</v>
      </c>
      <c r="M55" s="3" t="s">
        <v>15</v>
      </c>
      <c r="N55" s="4" t="s">
        <v>16</v>
      </c>
      <c r="O55" s="3" t="s">
        <v>15</v>
      </c>
      <c r="P55" s="4" t="s">
        <v>16</v>
      </c>
      <c r="Q55" s="3" t="s">
        <v>15</v>
      </c>
      <c r="R55" s="4" t="s">
        <v>16</v>
      </c>
      <c r="S55" s="3" t="s">
        <v>15</v>
      </c>
      <c r="T55" s="4" t="s">
        <v>16</v>
      </c>
      <c r="U55" s="3" t="s">
        <v>15</v>
      </c>
      <c r="V55" s="4" t="s">
        <v>16</v>
      </c>
      <c r="W55" s="3" t="s">
        <v>15</v>
      </c>
      <c r="X55" s="4" t="s">
        <v>16</v>
      </c>
      <c r="Y55" s="3" t="s">
        <v>15</v>
      </c>
      <c r="Z55" s="4" t="s">
        <v>16</v>
      </c>
      <c r="AA55" s="5" t="s">
        <v>15</v>
      </c>
      <c r="AB55" s="6" t="s">
        <v>16</v>
      </c>
    </row>
    <row r="56" spans="2:28" ht="14.25">
      <c r="B56" s="7" t="s">
        <v>17</v>
      </c>
      <c r="C56" s="80">
        <v>3.685936</v>
      </c>
      <c r="D56" s="80">
        <v>1.827526</v>
      </c>
      <c r="E56" s="80">
        <v>3.726105</v>
      </c>
      <c r="F56" s="80">
        <v>1.81893</v>
      </c>
      <c r="G56" s="80">
        <v>3.406699</v>
      </c>
      <c r="H56" s="80">
        <v>1.893509</v>
      </c>
      <c r="I56" s="80">
        <v>3.560742</v>
      </c>
      <c r="J56" s="80">
        <v>2.021187</v>
      </c>
      <c r="K56" s="80">
        <v>3.500076</v>
      </c>
      <c r="L56" s="80">
        <v>3.686621</v>
      </c>
      <c r="M56" s="80">
        <v>3.47178</v>
      </c>
      <c r="N56" s="80">
        <v>3.433623</v>
      </c>
      <c r="O56" s="80">
        <v>5.897321</v>
      </c>
      <c r="P56" s="80">
        <v>3.580235</v>
      </c>
      <c r="Q56" s="80">
        <v>4.548615</v>
      </c>
      <c r="R56" s="80">
        <v>3.557299</v>
      </c>
      <c r="S56" s="80">
        <v>4.018992</v>
      </c>
      <c r="T56" s="80">
        <v>3.561658</v>
      </c>
      <c r="U56" s="80">
        <v>4.174875</v>
      </c>
      <c r="V56" s="80">
        <v>3.497249</v>
      </c>
      <c r="W56" s="80">
        <v>3.748552</v>
      </c>
      <c r="X56" s="80">
        <v>3.560157</v>
      </c>
      <c r="Y56" s="80">
        <v>3.770228</v>
      </c>
      <c r="Z56" s="80">
        <v>3.618318</v>
      </c>
      <c r="AA56" s="74">
        <f aca="true" t="shared" si="6" ref="AA56:AB60">SUM(C56,E56,G56,I56,K56,M56,O56,Q56,S56,U56,W56,Y56)</f>
        <v>47.50992099999999</v>
      </c>
      <c r="AB56" s="74">
        <f t="shared" si="6"/>
        <v>36.056312000000005</v>
      </c>
    </row>
    <row r="57" spans="2:28" ht="14.25">
      <c r="B57" s="8" t="s">
        <v>18</v>
      </c>
      <c r="C57" s="80">
        <v>17.503576</v>
      </c>
      <c r="D57" s="80">
        <v>77.525362</v>
      </c>
      <c r="E57" s="80">
        <v>18.070602</v>
      </c>
      <c r="F57" s="80">
        <v>80.39497</v>
      </c>
      <c r="G57" s="80">
        <v>18.701435</v>
      </c>
      <c r="H57" s="80">
        <v>86.221418</v>
      </c>
      <c r="I57" s="80">
        <v>19.711502</v>
      </c>
      <c r="J57" s="80">
        <v>95.140383</v>
      </c>
      <c r="K57" s="80">
        <v>19.769799</v>
      </c>
      <c r="L57" s="80">
        <v>88.143559</v>
      </c>
      <c r="M57" s="80">
        <v>20.182147</v>
      </c>
      <c r="N57" s="80">
        <v>90.35691</v>
      </c>
      <c r="O57" s="80">
        <v>20.108728</v>
      </c>
      <c r="P57" s="80">
        <v>89.86987</v>
      </c>
      <c r="Q57" s="80">
        <v>21.880353</v>
      </c>
      <c r="R57" s="80">
        <v>91.773024</v>
      </c>
      <c r="S57" s="80">
        <v>22.620169</v>
      </c>
      <c r="T57" s="80">
        <v>91.219208</v>
      </c>
      <c r="U57" s="80">
        <v>23.477618</v>
      </c>
      <c r="V57" s="80">
        <v>97.019841</v>
      </c>
      <c r="W57" s="80">
        <v>21.54396</v>
      </c>
      <c r="X57" s="80">
        <v>93.019911</v>
      </c>
      <c r="Y57" s="80">
        <v>22.775704</v>
      </c>
      <c r="Z57" s="80">
        <v>104.257154</v>
      </c>
      <c r="AA57" s="80">
        <f t="shared" si="6"/>
        <v>246.34559299999998</v>
      </c>
      <c r="AB57" s="80">
        <f t="shared" si="6"/>
        <v>1084.9416099999999</v>
      </c>
    </row>
    <row r="58" spans="2:28" ht="14.25">
      <c r="B58" s="8" t="s">
        <v>19</v>
      </c>
      <c r="C58" s="80">
        <v>67.280692</v>
      </c>
      <c r="D58" s="80">
        <v>272.510949</v>
      </c>
      <c r="E58" s="80">
        <v>68.569279</v>
      </c>
      <c r="F58" s="80">
        <v>283.828893</v>
      </c>
      <c r="G58" s="80">
        <v>69.708143</v>
      </c>
      <c r="H58" s="80">
        <v>268.91031</v>
      </c>
      <c r="I58" s="80">
        <v>73.013314</v>
      </c>
      <c r="J58" s="80">
        <v>289.639855</v>
      </c>
      <c r="K58" s="80">
        <v>72.568864</v>
      </c>
      <c r="L58" s="80">
        <v>272.830101</v>
      </c>
      <c r="M58" s="80">
        <v>73.050418</v>
      </c>
      <c r="N58" s="80">
        <v>277.085147</v>
      </c>
      <c r="O58" s="80">
        <v>74.689092</v>
      </c>
      <c r="P58" s="80">
        <v>278.491017</v>
      </c>
      <c r="Q58" s="80">
        <v>75.171951</v>
      </c>
      <c r="R58" s="80">
        <v>327.311891</v>
      </c>
      <c r="S58" s="80">
        <v>76.820422</v>
      </c>
      <c r="T58" s="80">
        <v>281.554456</v>
      </c>
      <c r="U58" s="80">
        <v>75.948381</v>
      </c>
      <c r="V58" s="80">
        <v>255.705344</v>
      </c>
      <c r="W58" s="80">
        <v>71.630654</v>
      </c>
      <c r="X58" s="80">
        <v>274.743364</v>
      </c>
      <c r="Y58" s="80">
        <v>75.278853</v>
      </c>
      <c r="Z58" s="80">
        <v>285.897717</v>
      </c>
      <c r="AA58" s="80">
        <f t="shared" si="6"/>
        <v>873.7300630000001</v>
      </c>
      <c r="AB58" s="80">
        <f t="shared" si="6"/>
        <v>3368.5090439999994</v>
      </c>
    </row>
    <row r="59" spans="2:28" ht="14.25">
      <c r="B59" s="8" t="s">
        <v>20</v>
      </c>
      <c r="C59" s="80">
        <v>11.637333</v>
      </c>
      <c r="D59" s="80">
        <v>5.739095</v>
      </c>
      <c r="E59" s="80">
        <v>11.561662</v>
      </c>
      <c r="F59" s="80">
        <v>6.846871</v>
      </c>
      <c r="G59" s="80">
        <v>12.435765</v>
      </c>
      <c r="H59" s="80">
        <v>8.760173</v>
      </c>
      <c r="I59" s="80">
        <v>13.726639</v>
      </c>
      <c r="J59" s="80">
        <v>12.069738</v>
      </c>
      <c r="K59" s="80">
        <v>14.088314</v>
      </c>
      <c r="L59" s="80">
        <v>11.45427</v>
      </c>
      <c r="M59" s="80">
        <v>16.20594</v>
      </c>
      <c r="N59" s="80">
        <v>14.802213</v>
      </c>
      <c r="O59" s="80">
        <v>16.464272</v>
      </c>
      <c r="P59" s="80">
        <v>15.86056</v>
      </c>
      <c r="Q59" s="80">
        <v>17.81491</v>
      </c>
      <c r="R59" s="80">
        <v>17.444168</v>
      </c>
      <c r="S59" s="80">
        <v>17.456207</v>
      </c>
      <c r="T59" s="80">
        <v>18.002891</v>
      </c>
      <c r="U59" s="80">
        <v>17.456742</v>
      </c>
      <c r="V59" s="80">
        <v>19.328178</v>
      </c>
      <c r="W59" s="80">
        <v>16.61513</v>
      </c>
      <c r="X59" s="80">
        <v>18.76216</v>
      </c>
      <c r="Y59" s="80">
        <v>18.381298</v>
      </c>
      <c r="Z59" s="80">
        <v>20.952212</v>
      </c>
      <c r="AA59" s="80">
        <f t="shared" si="6"/>
        <v>183.84421199999997</v>
      </c>
      <c r="AB59" s="80">
        <f t="shared" si="6"/>
        <v>170.02252900000002</v>
      </c>
    </row>
    <row r="60" spans="2:28" ht="15" thickBot="1">
      <c r="B60" s="9" t="s">
        <v>21</v>
      </c>
      <c r="C60" s="87">
        <v>92.560035</v>
      </c>
      <c r="D60" s="87">
        <v>5.489647</v>
      </c>
      <c r="E60" s="87">
        <v>94.3357</v>
      </c>
      <c r="F60" s="87">
        <v>6.061502</v>
      </c>
      <c r="G60" s="87">
        <v>96.193869</v>
      </c>
      <c r="H60" s="87">
        <v>6.138997</v>
      </c>
      <c r="I60" s="87">
        <v>105.159536</v>
      </c>
      <c r="J60" s="87">
        <v>6.656395</v>
      </c>
      <c r="K60" s="87">
        <v>107.874853</v>
      </c>
      <c r="L60" s="87">
        <v>7.029347</v>
      </c>
      <c r="M60" s="87">
        <v>110.505776</v>
      </c>
      <c r="N60" s="87">
        <v>7.111723</v>
      </c>
      <c r="O60" s="87">
        <v>121.35764</v>
      </c>
      <c r="P60" s="87">
        <v>7.431396</v>
      </c>
      <c r="Q60" s="87">
        <v>125.139934</v>
      </c>
      <c r="R60" s="87">
        <v>7.871425</v>
      </c>
      <c r="S60" s="87">
        <v>120.40241</v>
      </c>
      <c r="T60" s="87">
        <v>8.848259</v>
      </c>
      <c r="U60" s="87">
        <v>125.93259</v>
      </c>
      <c r="V60" s="87">
        <v>9.204895</v>
      </c>
      <c r="W60" s="87">
        <v>109.475613</v>
      </c>
      <c r="X60" s="87">
        <v>9.086265</v>
      </c>
      <c r="Y60" s="87">
        <v>109.342159</v>
      </c>
      <c r="Z60" s="87">
        <v>8.873978</v>
      </c>
      <c r="AA60" s="87">
        <f t="shared" si="6"/>
        <v>1318.2801150000003</v>
      </c>
      <c r="AB60" s="87">
        <f t="shared" si="6"/>
        <v>89.80382899999998</v>
      </c>
    </row>
    <row r="61" spans="2:28" ht="15" thickBot="1">
      <c r="B61" s="1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2:28" ht="15.75" thickBot="1">
      <c r="B62" s="11" t="s">
        <v>22</v>
      </c>
      <c r="C62" s="95">
        <f aca="true" t="shared" si="7" ref="C62:Z62">SUM(C56:C60)</f>
        <v>192.667572</v>
      </c>
      <c r="D62" s="95">
        <f t="shared" si="7"/>
        <v>363.092579</v>
      </c>
      <c r="E62" s="95">
        <f t="shared" si="7"/>
        <v>196.263348</v>
      </c>
      <c r="F62" s="95">
        <f t="shared" si="7"/>
        <v>378.951166</v>
      </c>
      <c r="G62" s="95">
        <f t="shared" si="7"/>
        <v>200.44591100000002</v>
      </c>
      <c r="H62" s="95">
        <f t="shared" si="7"/>
        <v>371.924407</v>
      </c>
      <c r="I62" s="95">
        <f t="shared" si="7"/>
        <v>215.17173300000002</v>
      </c>
      <c r="J62" s="95">
        <f t="shared" si="7"/>
        <v>405.52755799999994</v>
      </c>
      <c r="K62" s="95">
        <f t="shared" si="7"/>
        <v>217.801906</v>
      </c>
      <c r="L62" s="95">
        <f t="shared" si="7"/>
        <v>383.143898</v>
      </c>
      <c r="M62" s="95">
        <f t="shared" si="7"/>
        <v>223.41606099999998</v>
      </c>
      <c r="N62" s="95">
        <f t="shared" si="7"/>
        <v>392.78961599999997</v>
      </c>
      <c r="O62" s="95">
        <f t="shared" si="7"/>
        <v>238.517053</v>
      </c>
      <c r="P62" s="95">
        <f t="shared" si="7"/>
        <v>395.23307800000003</v>
      </c>
      <c r="Q62" s="95">
        <f t="shared" si="7"/>
        <v>244.555763</v>
      </c>
      <c r="R62" s="95">
        <f t="shared" si="7"/>
        <v>447.957807</v>
      </c>
      <c r="S62" s="95">
        <f t="shared" si="7"/>
        <v>241.3182</v>
      </c>
      <c r="T62" s="95">
        <f t="shared" si="7"/>
        <v>403.186472</v>
      </c>
      <c r="U62" s="95">
        <f t="shared" si="7"/>
        <v>246.990206</v>
      </c>
      <c r="V62" s="95">
        <f t="shared" si="7"/>
        <v>384.755507</v>
      </c>
      <c r="W62" s="95">
        <f t="shared" si="7"/>
        <v>223.013909</v>
      </c>
      <c r="X62" s="95">
        <f t="shared" si="7"/>
        <v>399.171857</v>
      </c>
      <c r="Y62" s="95">
        <f t="shared" si="7"/>
        <v>229.548242</v>
      </c>
      <c r="Z62" s="95">
        <f t="shared" si="7"/>
        <v>423.599379</v>
      </c>
      <c r="AA62" s="95">
        <f>SUM(AA56:AA60)</f>
        <v>2669.7099040000003</v>
      </c>
      <c r="AB62" s="95">
        <f>SUM(AB56:AB60)</f>
        <v>4749.333323999999</v>
      </c>
    </row>
    <row r="63" spans="2:28" ht="1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2:28" ht="1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2:28" ht="18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O65" s="20"/>
      <c r="P65" s="20"/>
      <c r="Q65" s="20"/>
      <c r="R65" s="20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2:30" ht="20.25">
      <c r="B66" s="136" t="s">
        <v>47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20"/>
      <c r="AD66" s="20"/>
    </row>
    <row r="67" spans="2:31" ht="18">
      <c r="B67" s="137" t="s">
        <v>26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21"/>
      <c r="AD67" s="21"/>
      <c r="AE67" s="21"/>
    </row>
    <row r="68" spans="2:28" ht="15.75" thickBot="1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2:28" ht="15.75" thickBot="1">
      <c r="B69" s="138" t="s">
        <v>1</v>
      </c>
      <c r="C69" s="132" t="s">
        <v>2</v>
      </c>
      <c r="D69" s="133"/>
      <c r="E69" s="132" t="s">
        <v>3</v>
      </c>
      <c r="F69" s="133"/>
      <c r="G69" s="132" t="s">
        <v>4</v>
      </c>
      <c r="H69" s="133"/>
      <c r="I69" s="132" t="s">
        <v>5</v>
      </c>
      <c r="J69" s="133"/>
      <c r="K69" s="132" t="s">
        <v>6</v>
      </c>
      <c r="L69" s="133"/>
      <c r="M69" s="132" t="s">
        <v>7</v>
      </c>
      <c r="N69" s="133"/>
      <c r="O69" s="132" t="s">
        <v>8</v>
      </c>
      <c r="P69" s="133"/>
      <c r="Q69" s="132" t="s">
        <v>9</v>
      </c>
      <c r="R69" s="133"/>
      <c r="S69" s="132" t="s">
        <v>10</v>
      </c>
      <c r="T69" s="133"/>
      <c r="U69" s="132" t="s">
        <v>11</v>
      </c>
      <c r="V69" s="133"/>
      <c r="W69" s="132" t="s">
        <v>12</v>
      </c>
      <c r="X69" s="133"/>
      <c r="Y69" s="132" t="s">
        <v>13</v>
      </c>
      <c r="Z69" s="133"/>
      <c r="AA69" s="134" t="s">
        <v>14</v>
      </c>
      <c r="AB69" s="135"/>
    </row>
    <row r="70" spans="2:28" ht="15.75" thickBot="1">
      <c r="B70" s="139"/>
      <c r="C70" s="3" t="s">
        <v>15</v>
      </c>
      <c r="D70" s="4" t="s">
        <v>16</v>
      </c>
      <c r="E70" s="3" t="s">
        <v>15</v>
      </c>
      <c r="F70" s="4" t="s">
        <v>16</v>
      </c>
      <c r="G70" s="3" t="s">
        <v>15</v>
      </c>
      <c r="H70" s="4" t="s">
        <v>16</v>
      </c>
      <c r="I70" s="3" t="s">
        <v>15</v>
      </c>
      <c r="J70" s="4" t="s">
        <v>16</v>
      </c>
      <c r="K70" s="3" t="s">
        <v>15</v>
      </c>
      <c r="L70" s="4" t="s">
        <v>16</v>
      </c>
      <c r="M70" s="3" t="s">
        <v>15</v>
      </c>
      <c r="N70" s="4" t="s">
        <v>16</v>
      </c>
      <c r="O70" s="3" t="s">
        <v>15</v>
      </c>
      <c r="P70" s="4" t="s">
        <v>16</v>
      </c>
      <c r="Q70" s="3" t="s">
        <v>15</v>
      </c>
      <c r="R70" s="4" t="s">
        <v>16</v>
      </c>
      <c r="S70" s="3" t="s">
        <v>15</v>
      </c>
      <c r="T70" s="4" t="s">
        <v>16</v>
      </c>
      <c r="U70" s="3" t="s">
        <v>15</v>
      </c>
      <c r="V70" s="4" t="s">
        <v>16</v>
      </c>
      <c r="W70" s="3" t="s">
        <v>15</v>
      </c>
      <c r="X70" s="4" t="s">
        <v>16</v>
      </c>
      <c r="Y70" s="3" t="s">
        <v>15</v>
      </c>
      <c r="Z70" s="4" t="s">
        <v>16</v>
      </c>
      <c r="AA70" s="5" t="s">
        <v>15</v>
      </c>
      <c r="AB70" s="6" t="s">
        <v>16</v>
      </c>
    </row>
    <row r="71" spans="2:28" ht="14.25">
      <c r="B71" s="7" t="s">
        <v>17</v>
      </c>
      <c r="C71" s="80">
        <v>3.644432</v>
      </c>
      <c r="D71" s="80">
        <v>3.537485</v>
      </c>
      <c r="E71" s="80">
        <v>3.84615</v>
      </c>
      <c r="F71" s="80">
        <v>3.365773</v>
      </c>
      <c r="G71" s="80">
        <v>3.538595</v>
      </c>
      <c r="H71" s="80">
        <v>3.949593</v>
      </c>
      <c r="I71" s="80">
        <v>4.614838</v>
      </c>
      <c r="J71" s="80">
        <v>3.775988</v>
      </c>
      <c r="K71" s="80">
        <v>3.84433</v>
      </c>
      <c r="L71" s="80">
        <v>3.951615</v>
      </c>
      <c r="M71" s="80">
        <v>3.588215</v>
      </c>
      <c r="N71" s="80">
        <v>3.83674</v>
      </c>
      <c r="O71" s="80">
        <v>3.518028</v>
      </c>
      <c r="P71" s="80">
        <v>3.853867</v>
      </c>
      <c r="Q71" s="80">
        <v>3.950244</v>
      </c>
      <c r="R71" s="80">
        <v>4.359884</v>
      </c>
      <c r="S71" s="80">
        <v>3.92612</v>
      </c>
      <c r="T71" s="80">
        <v>3.58866</v>
      </c>
      <c r="U71" s="80">
        <v>3.953601</v>
      </c>
      <c r="V71" s="80">
        <v>5.333832</v>
      </c>
      <c r="W71" s="80">
        <v>3.689183</v>
      </c>
      <c r="X71" s="80">
        <v>6.58273</v>
      </c>
      <c r="Y71" s="80">
        <v>4.640267</v>
      </c>
      <c r="Z71" s="99"/>
      <c r="AA71" s="74">
        <f aca="true" t="shared" si="8" ref="AA71:AB75">SUM(C71,E71,G71,I71,K71,M71,O71,Q71,S71,U71,W71,Y71)</f>
        <v>46.754003000000004</v>
      </c>
      <c r="AB71" s="74">
        <f t="shared" si="8"/>
        <v>46.136167</v>
      </c>
    </row>
    <row r="72" spans="2:28" ht="14.25">
      <c r="B72" s="8" t="s">
        <v>18</v>
      </c>
      <c r="C72" s="80">
        <v>20.066989</v>
      </c>
      <c r="D72" s="80">
        <v>91.851715</v>
      </c>
      <c r="E72" s="80">
        <v>23.40193</v>
      </c>
      <c r="F72" s="80">
        <v>94.626774</v>
      </c>
      <c r="G72" s="80">
        <v>20.356233</v>
      </c>
      <c r="H72" s="80">
        <v>81.372338</v>
      </c>
      <c r="I72" s="80">
        <v>21.788036</v>
      </c>
      <c r="J72" s="80">
        <v>92.34167</v>
      </c>
      <c r="K72" s="80">
        <v>22.05946</v>
      </c>
      <c r="L72" s="80">
        <v>89.151707</v>
      </c>
      <c r="M72" s="80">
        <v>25.754685</v>
      </c>
      <c r="N72" s="80">
        <v>100.222054</v>
      </c>
      <c r="O72" s="80">
        <v>24.990704</v>
      </c>
      <c r="P72" s="80">
        <v>101.14176</v>
      </c>
      <c r="Q72" s="80">
        <v>28.507126</v>
      </c>
      <c r="R72" s="80">
        <v>108.501982</v>
      </c>
      <c r="S72" s="80">
        <v>22.640311</v>
      </c>
      <c r="T72" s="80">
        <v>96.762934</v>
      </c>
      <c r="U72" s="80">
        <v>23.224037</v>
      </c>
      <c r="V72" s="80">
        <v>96.460233</v>
      </c>
      <c r="W72" s="80">
        <v>23.288392</v>
      </c>
      <c r="X72" s="80">
        <v>96.654426</v>
      </c>
      <c r="Y72" s="80">
        <v>30.340681</v>
      </c>
      <c r="Z72" s="99"/>
      <c r="AA72" s="80">
        <f t="shared" si="8"/>
        <v>286.418584</v>
      </c>
      <c r="AB72" s="80">
        <f t="shared" si="8"/>
        <v>1049.087593</v>
      </c>
    </row>
    <row r="73" spans="2:28" ht="14.25">
      <c r="B73" s="8" t="s">
        <v>19</v>
      </c>
      <c r="C73" s="80">
        <v>68.225302</v>
      </c>
      <c r="D73" s="80">
        <v>289.230933</v>
      </c>
      <c r="E73" s="80">
        <v>70.08884</v>
      </c>
      <c r="F73" s="80">
        <v>300.581843</v>
      </c>
      <c r="G73" s="80">
        <v>69.882325</v>
      </c>
      <c r="H73" s="80">
        <v>265.728382</v>
      </c>
      <c r="I73" s="80">
        <v>74.611293</v>
      </c>
      <c r="J73" s="80">
        <v>284.130974</v>
      </c>
      <c r="K73" s="80">
        <v>76.760749</v>
      </c>
      <c r="L73" s="80">
        <v>280.8112</v>
      </c>
      <c r="M73" s="80">
        <v>76.664472</v>
      </c>
      <c r="N73" s="80">
        <v>274.946386</v>
      </c>
      <c r="O73" s="80">
        <v>74.63787</v>
      </c>
      <c r="P73" s="80">
        <v>258.496238</v>
      </c>
      <c r="Q73" s="80">
        <v>93.227173</v>
      </c>
      <c r="R73" s="80">
        <v>313.084571</v>
      </c>
      <c r="S73" s="80">
        <v>70.429327</v>
      </c>
      <c r="T73" s="80">
        <v>264.59254</v>
      </c>
      <c r="U73" s="80">
        <v>79.061826</v>
      </c>
      <c r="V73" s="80">
        <v>300.37955</v>
      </c>
      <c r="W73" s="80">
        <v>79.614834</v>
      </c>
      <c r="X73" s="80">
        <v>298.336483</v>
      </c>
      <c r="Y73" s="80">
        <v>88.83852</v>
      </c>
      <c r="Z73" s="99"/>
      <c r="AA73" s="80">
        <f t="shared" si="8"/>
        <v>922.0425309999999</v>
      </c>
      <c r="AB73" s="80">
        <f t="shared" si="8"/>
        <v>3130.3191</v>
      </c>
    </row>
    <row r="74" spans="2:28" ht="14.25">
      <c r="B74" s="8" t="s">
        <v>20</v>
      </c>
      <c r="C74" s="80">
        <v>15.280142</v>
      </c>
      <c r="D74" s="80">
        <v>21.439078</v>
      </c>
      <c r="E74" s="80">
        <v>16.503897</v>
      </c>
      <c r="F74" s="80">
        <v>22.67017</v>
      </c>
      <c r="G74" s="80">
        <v>16.272273</v>
      </c>
      <c r="H74" s="80">
        <v>22.506302</v>
      </c>
      <c r="I74" s="80">
        <v>17.099036</v>
      </c>
      <c r="J74" s="80">
        <v>22.092282</v>
      </c>
      <c r="K74" s="80">
        <v>19.264517</v>
      </c>
      <c r="L74" s="80">
        <v>23.165714</v>
      </c>
      <c r="M74" s="80">
        <v>20.688383</v>
      </c>
      <c r="N74" s="80">
        <v>28.269748</v>
      </c>
      <c r="O74" s="80">
        <v>22.059849</v>
      </c>
      <c r="P74" s="80">
        <v>33.311423</v>
      </c>
      <c r="Q74" s="80">
        <v>24.056335</v>
      </c>
      <c r="R74" s="80">
        <v>34.862621</v>
      </c>
      <c r="S74" s="80">
        <v>20.19596</v>
      </c>
      <c r="T74" s="80">
        <v>26.907917</v>
      </c>
      <c r="U74" s="80">
        <v>20.689993</v>
      </c>
      <c r="V74" s="80">
        <v>28.47314</v>
      </c>
      <c r="W74" s="80">
        <v>18.948451</v>
      </c>
      <c r="X74" s="80">
        <v>29.72045</v>
      </c>
      <c r="Y74" s="80">
        <v>20.207763</v>
      </c>
      <c r="Z74" s="99"/>
      <c r="AA74" s="80">
        <f t="shared" si="8"/>
        <v>231.266599</v>
      </c>
      <c r="AB74" s="80">
        <f t="shared" si="8"/>
        <v>293.41884500000003</v>
      </c>
    </row>
    <row r="75" spans="2:28" ht="15" thickBot="1">
      <c r="B75" s="9" t="s">
        <v>21</v>
      </c>
      <c r="C75" s="87">
        <v>108.520228</v>
      </c>
      <c r="D75" s="87">
        <v>10.250588</v>
      </c>
      <c r="E75" s="87">
        <v>103.689544</v>
      </c>
      <c r="F75" s="87">
        <v>9.510698</v>
      </c>
      <c r="G75" s="87">
        <v>108.427725</v>
      </c>
      <c r="H75" s="87">
        <v>12.159918</v>
      </c>
      <c r="I75" s="87">
        <v>111.844133</v>
      </c>
      <c r="J75" s="87">
        <v>12.660306</v>
      </c>
      <c r="K75" s="87">
        <v>134.349913</v>
      </c>
      <c r="L75" s="87">
        <v>13.6578</v>
      </c>
      <c r="M75" s="87">
        <v>125.811738</v>
      </c>
      <c r="N75" s="87">
        <v>15.987353</v>
      </c>
      <c r="O75" s="87">
        <v>124.470072</v>
      </c>
      <c r="P75" s="87">
        <v>16.864725</v>
      </c>
      <c r="Q75" s="87">
        <v>127.270474</v>
      </c>
      <c r="R75" s="87">
        <v>18.267534</v>
      </c>
      <c r="S75" s="87">
        <v>117.27594</v>
      </c>
      <c r="T75" s="87">
        <v>17.479253</v>
      </c>
      <c r="U75" s="87">
        <v>122.698685</v>
      </c>
      <c r="V75" s="87">
        <v>14.701529</v>
      </c>
      <c r="W75" s="87">
        <v>110.289051</v>
      </c>
      <c r="X75" s="87">
        <v>15.281016</v>
      </c>
      <c r="Y75" s="87">
        <v>119.969815</v>
      </c>
      <c r="Z75" s="120"/>
      <c r="AA75" s="87">
        <f t="shared" si="8"/>
        <v>1414.617318</v>
      </c>
      <c r="AB75" s="87">
        <f t="shared" si="8"/>
        <v>156.82072</v>
      </c>
    </row>
    <row r="76" spans="2:28" ht="15" thickBot="1">
      <c r="B76" s="10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</row>
    <row r="77" spans="2:28" ht="15.75" thickBot="1">
      <c r="B77" s="11" t="s">
        <v>22</v>
      </c>
      <c r="C77" s="95">
        <f aca="true" t="shared" si="9" ref="C77:Z77">SUM(C71:C75)</f>
        <v>215.73709300000002</v>
      </c>
      <c r="D77" s="95">
        <f t="shared" si="9"/>
        <v>416.309799</v>
      </c>
      <c r="E77" s="95">
        <f t="shared" si="9"/>
        <v>217.530361</v>
      </c>
      <c r="F77" s="95">
        <f t="shared" si="9"/>
        <v>430.75525799999997</v>
      </c>
      <c r="G77" s="95">
        <f t="shared" si="9"/>
        <v>218.477151</v>
      </c>
      <c r="H77" s="95">
        <f t="shared" si="9"/>
        <v>385.716533</v>
      </c>
      <c r="I77" s="95">
        <f t="shared" si="9"/>
        <v>229.957336</v>
      </c>
      <c r="J77" s="95">
        <f t="shared" si="9"/>
        <v>415.00122</v>
      </c>
      <c r="K77" s="95">
        <f t="shared" si="9"/>
        <v>256.27896899999996</v>
      </c>
      <c r="L77" s="95">
        <f t="shared" si="9"/>
        <v>410.73803599999997</v>
      </c>
      <c r="M77" s="95">
        <f t="shared" si="9"/>
        <v>252.507493</v>
      </c>
      <c r="N77" s="95">
        <f t="shared" si="9"/>
        <v>423.262281</v>
      </c>
      <c r="O77" s="95">
        <f t="shared" si="9"/>
        <v>249.676523</v>
      </c>
      <c r="P77" s="95">
        <f t="shared" si="9"/>
        <v>413.66801300000003</v>
      </c>
      <c r="Q77" s="95">
        <f t="shared" si="9"/>
        <v>277.011352</v>
      </c>
      <c r="R77" s="95">
        <f t="shared" si="9"/>
        <v>479.07659199999995</v>
      </c>
      <c r="S77" s="95">
        <f t="shared" si="9"/>
        <v>234.467658</v>
      </c>
      <c r="T77" s="95">
        <f t="shared" si="9"/>
        <v>409.33130399999993</v>
      </c>
      <c r="U77" s="95">
        <f t="shared" si="9"/>
        <v>249.628142</v>
      </c>
      <c r="V77" s="95">
        <f t="shared" si="9"/>
        <v>445.348284</v>
      </c>
      <c r="W77" s="95">
        <f t="shared" si="9"/>
        <v>235.829911</v>
      </c>
      <c r="X77" s="95">
        <f t="shared" si="9"/>
        <v>446.575105</v>
      </c>
      <c r="Y77" s="95">
        <f t="shared" si="9"/>
        <v>263.997046</v>
      </c>
      <c r="Z77" s="95">
        <f t="shared" si="9"/>
        <v>0</v>
      </c>
      <c r="AA77" s="95">
        <f>SUM(AA71:AA75)</f>
        <v>2901.099035</v>
      </c>
      <c r="AB77" s="95">
        <f>SUM(AB71:AB75)</f>
        <v>4675.782424999999</v>
      </c>
    </row>
    <row r="78" spans="2:28" ht="15"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2:28" ht="1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2:28" ht="15"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2:28" ht="20.25">
      <c r="B81" s="136" t="s">
        <v>47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</row>
    <row r="82" spans="2:28" ht="18">
      <c r="B82" s="137" t="s">
        <v>27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</row>
    <row r="83" ht="13.5" thickBot="1"/>
    <row r="84" spans="2:28" s="23" customFormat="1" ht="15.75" thickBot="1">
      <c r="B84" s="144" t="s">
        <v>1</v>
      </c>
      <c r="C84" s="140" t="s">
        <v>2</v>
      </c>
      <c r="D84" s="141"/>
      <c r="E84" s="140" t="s">
        <v>3</v>
      </c>
      <c r="F84" s="141"/>
      <c r="G84" s="140" t="s">
        <v>4</v>
      </c>
      <c r="H84" s="141"/>
      <c r="I84" s="140" t="s">
        <v>5</v>
      </c>
      <c r="J84" s="141"/>
      <c r="K84" s="140" t="s">
        <v>6</v>
      </c>
      <c r="L84" s="141"/>
      <c r="M84" s="140" t="s">
        <v>7</v>
      </c>
      <c r="N84" s="141"/>
      <c r="O84" s="140" t="s">
        <v>8</v>
      </c>
      <c r="P84" s="141"/>
      <c r="Q84" s="140" t="s">
        <v>9</v>
      </c>
      <c r="R84" s="141"/>
      <c r="S84" s="140" t="s">
        <v>10</v>
      </c>
      <c r="T84" s="141"/>
      <c r="U84" s="140" t="s">
        <v>11</v>
      </c>
      <c r="V84" s="141"/>
      <c r="W84" s="140" t="s">
        <v>12</v>
      </c>
      <c r="X84" s="141"/>
      <c r="Y84" s="140" t="s">
        <v>13</v>
      </c>
      <c r="Z84" s="141"/>
      <c r="AA84" s="142" t="s">
        <v>14</v>
      </c>
      <c r="AB84" s="143"/>
    </row>
    <row r="85" spans="2:28" s="23" customFormat="1" ht="15.75" thickBot="1">
      <c r="B85" s="145"/>
      <c r="C85" s="43" t="s">
        <v>15</v>
      </c>
      <c r="D85" s="44" t="s">
        <v>16</v>
      </c>
      <c r="E85" s="43" t="s">
        <v>15</v>
      </c>
      <c r="F85" s="44" t="s">
        <v>16</v>
      </c>
      <c r="G85" s="43" t="s">
        <v>15</v>
      </c>
      <c r="H85" s="44" t="s">
        <v>16</v>
      </c>
      <c r="I85" s="43" t="s">
        <v>15</v>
      </c>
      <c r="J85" s="44" t="s">
        <v>16</v>
      </c>
      <c r="K85" s="43" t="s">
        <v>15</v>
      </c>
      <c r="L85" s="44" t="s">
        <v>16</v>
      </c>
      <c r="M85" s="43" t="s">
        <v>15</v>
      </c>
      <c r="N85" s="44" t="s">
        <v>16</v>
      </c>
      <c r="O85" s="43" t="s">
        <v>15</v>
      </c>
      <c r="P85" s="44" t="s">
        <v>16</v>
      </c>
      <c r="Q85" s="43" t="s">
        <v>15</v>
      </c>
      <c r="R85" s="44" t="s">
        <v>16</v>
      </c>
      <c r="S85" s="43" t="s">
        <v>15</v>
      </c>
      <c r="T85" s="44" t="s">
        <v>16</v>
      </c>
      <c r="U85" s="43" t="s">
        <v>15</v>
      </c>
      <c r="V85" s="44" t="s">
        <v>16</v>
      </c>
      <c r="W85" s="43" t="s">
        <v>15</v>
      </c>
      <c r="X85" s="44" t="s">
        <v>16</v>
      </c>
      <c r="Y85" s="43" t="s">
        <v>15</v>
      </c>
      <c r="Z85" s="44" t="s">
        <v>16</v>
      </c>
      <c r="AA85" s="45" t="s">
        <v>15</v>
      </c>
      <c r="AB85" s="46" t="s">
        <v>16</v>
      </c>
    </row>
    <row r="86" spans="2:28" s="23" customFormat="1" ht="14.25">
      <c r="B86" s="47" t="s">
        <v>17</v>
      </c>
      <c r="C86" s="40">
        <v>4.95596</v>
      </c>
      <c r="D86" s="40">
        <v>11.726261</v>
      </c>
      <c r="E86" s="40">
        <v>3.982286</v>
      </c>
      <c r="F86" s="40">
        <v>11.045735</v>
      </c>
      <c r="G86" s="40">
        <v>3.68765</v>
      </c>
      <c r="H86" s="48">
        <v>11.241083</v>
      </c>
      <c r="I86" s="40">
        <v>3.910768</v>
      </c>
      <c r="J86" s="47">
        <v>11.526307</v>
      </c>
      <c r="K86" s="39">
        <v>3.834099</v>
      </c>
      <c r="L86" s="47">
        <v>10.647816</v>
      </c>
      <c r="M86" s="39">
        <v>3.88</v>
      </c>
      <c r="N86" s="47">
        <v>10.62</v>
      </c>
      <c r="O86" s="49">
        <v>3.88</v>
      </c>
      <c r="P86" s="50">
        <v>10.63</v>
      </c>
      <c r="Q86" s="50">
        <v>3.6135</v>
      </c>
      <c r="R86" s="50">
        <v>10.779805</v>
      </c>
      <c r="S86" s="50">
        <v>3.494169</v>
      </c>
      <c r="T86" s="50">
        <v>10.819414</v>
      </c>
      <c r="U86" s="50">
        <v>3.348818</v>
      </c>
      <c r="V86" s="50">
        <v>10.968441</v>
      </c>
      <c r="W86" s="50">
        <v>3.422965</v>
      </c>
      <c r="X86" s="50">
        <v>10.653518</v>
      </c>
      <c r="Y86" s="50">
        <v>3.671006</v>
      </c>
      <c r="Z86" s="56"/>
      <c r="AA86" s="51">
        <f>SUM(C86,E86,G86,I86,K86,M86,O86,Q86,S86,U86,Y86)</f>
        <v>42.258255999999996</v>
      </c>
      <c r="AB86" s="52">
        <f>+SUM(D86,F86,H86,J86,L86,N86,P86,R86,T86,V86)</f>
        <v>110.00486199999999</v>
      </c>
    </row>
    <row r="87" spans="2:28" s="23" customFormat="1" ht="14.25">
      <c r="B87" s="40" t="s">
        <v>18</v>
      </c>
      <c r="C87" s="40">
        <v>24.400965</v>
      </c>
      <c r="D87" s="40">
        <v>102.415708</v>
      </c>
      <c r="E87" s="40">
        <v>25.339358</v>
      </c>
      <c r="F87" s="40">
        <v>99.937781</v>
      </c>
      <c r="G87" s="40">
        <v>25.688992</v>
      </c>
      <c r="H87" s="48">
        <v>99.078542</v>
      </c>
      <c r="I87" s="40">
        <v>26.363396</v>
      </c>
      <c r="J87" s="40">
        <v>100.912922</v>
      </c>
      <c r="K87" s="39">
        <v>26.609172</v>
      </c>
      <c r="L87" s="40">
        <v>100.121097</v>
      </c>
      <c r="M87" s="39">
        <v>26.01</v>
      </c>
      <c r="N87" s="40">
        <v>104.29</v>
      </c>
      <c r="O87" s="50">
        <v>26.02</v>
      </c>
      <c r="P87" s="50">
        <v>104.3</v>
      </c>
      <c r="Q87" s="50">
        <v>27.569313</v>
      </c>
      <c r="R87" s="50">
        <v>104.076588</v>
      </c>
      <c r="S87" s="50">
        <v>27.862354</v>
      </c>
      <c r="T87" s="50">
        <v>104.378324</v>
      </c>
      <c r="U87" s="50">
        <v>28.419654</v>
      </c>
      <c r="V87" s="50">
        <v>104.383146</v>
      </c>
      <c r="W87" s="50">
        <v>27.179471</v>
      </c>
      <c r="X87" s="50">
        <v>103.390057</v>
      </c>
      <c r="Y87" s="50">
        <v>26.45445</v>
      </c>
      <c r="Z87" s="56"/>
      <c r="AA87" s="48">
        <f>SUM(C87,E87,G87,I87,K87,M87,O87,Q87,S87,U87,Y87)</f>
        <v>290.737654</v>
      </c>
      <c r="AB87" s="39">
        <f>+SUM(D87,F87,H87,J87,L87,N87,P87,R87,T87,V87)</f>
        <v>1023.894108</v>
      </c>
    </row>
    <row r="88" spans="2:28" s="23" customFormat="1" ht="14.25">
      <c r="B88" s="40" t="s">
        <v>19</v>
      </c>
      <c r="C88" s="40">
        <v>75.358478</v>
      </c>
      <c r="D88" s="40">
        <v>293.584194</v>
      </c>
      <c r="E88" s="40">
        <v>76.736553</v>
      </c>
      <c r="F88" s="40">
        <v>294.274939</v>
      </c>
      <c r="G88" s="40">
        <v>78.257254</v>
      </c>
      <c r="H88" s="48">
        <v>294.022551</v>
      </c>
      <c r="I88" s="40">
        <v>83.404781</v>
      </c>
      <c r="J88" s="40">
        <v>300.678616</v>
      </c>
      <c r="K88" s="39">
        <v>73.735087</v>
      </c>
      <c r="L88" s="40">
        <v>295.554657</v>
      </c>
      <c r="M88" s="39">
        <v>90.52</v>
      </c>
      <c r="N88" s="40">
        <v>317.16</v>
      </c>
      <c r="O88" s="50">
        <v>90.52</v>
      </c>
      <c r="P88" s="50">
        <v>117.17</v>
      </c>
      <c r="Q88" s="50">
        <v>89.404734</v>
      </c>
      <c r="R88" s="50">
        <v>302.250369</v>
      </c>
      <c r="S88" s="50">
        <v>87.98212</v>
      </c>
      <c r="T88" s="50">
        <v>301.965155</v>
      </c>
      <c r="U88" s="50">
        <v>91.389218</v>
      </c>
      <c r="V88" s="50">
        <v>307.639935</v>
      </c>
      <c r="W88" s="50">
        <v>89.156786</v>
      </c>
      <c r="X88" s="50">
        <v>294.908829</v>
      </c>
      <c r="Y88" s="50">
        <v>86.371794</v>
      </c>
      <c r="Z88" s="56"/>
      <c r="AA88" s="48">
        <f>SUM(C88,E88,G88,I88,K88,M88,O88,Q88,S88,U88,Y88)</f>
        <v>923.680019</v>
      </c>
      <c r="AB88" s="39">
        <f>+SUM(D88,F88,H88,J88,L88,N88,P88,R88,T88,V88)</f>
        <v>2824.3004160000005</v>
      </c>
    </row>
    <row r="89" spans="2:28" s="23" customFormat="1" ht="14.25">
      <c r="B89" s="40" t="s">
        <v>20</v>
      </c>
      <c r="C89" s="40">
        <v>18.365209</v>
      </c>
      <c r="D89" s="40">
        <v>27.547399</v>
      </c>
      <c r="E89" s="40">
        <v>16.084634</v>
      </c>
      <c r="F89" s="40">
        <v>27.082891</v>
      </c>
      <c r="G89" s="40">
        <v>16.254121</v>
      </c>
      <c r="H89" s="48">
        <v>26.092293</v>
      </c>
      <c r="I89" s="40">
        <v>16.56688</v>
      </c>
      <c r="J89" s="40">
        <v>24.185583</v>
      </c>
      <c r="K89" s="39">
        <v>26.496074</v>
      </c>
      <c r="L89" s="40">
        <v>24.250467</v>
      </c>
      <c r="M89" s="39">
        <v>19.4</v>
      </c>
      <c r="N89" s="40">
        <v>32.63</v>
      </c>
      <c r="O89" s="50">
        <v>19.4</v>
      </c>
      <c r="P89" s="50">
        <v>32.63</v>
      </c>
      <c r="Q89" s="50">
        <v>18.991141</v>
      </c>
      <c r="R89" s="50">
        <v>25.157435</v>
      </c>
      <c r="S89" s="50">
        <v>19.141287</v>
      </c>
      <c r="T89" s="50">
        <v>26.155982</v>
      </c>
      <c r="U89" s="50">
        <v>19.108669</v>
      </c>
      <c r="V89" s="50">
        <v>26.772787</v>
      </c>
      <c r="W89" s="50">
        <v>19.048181</v>
      </c>
      <c r="X89" s="50">
        <v>26.707964</v>
      </c>
      <c r="Y89" s="50">
        <v>19.174233</v>
      </c>
      <c r="Z89" s="56"/>
      <c r="AA89" s="48">
        <f>SUM(C89,E89,G89,I89,K89,M89,O89,Q89,S89,U89,Y89)</f>
        <v>208.98224800000003</v>
      </c>
      <c r="AB89" s="39">
        <f>+SUM(D89,F89,H89,J89,L89,N89,P89,R89,T89,V89)</f>
        <v>272.504837</v>
      </c>
    </row>
    <row r="90" spans="2:28" s="23" customFormat="1" ht="15" thickBot="1">
      <c r="B90" s="42" t="s">
        <v>21</v>
      </c>
      <c r="C90" s="42">
        <v>117.350303</v>
      </c>
      <c r="D90" s="42">
        <v>16.795552</v>
      </c>
      <c r="E90" s="42">
        <v>101.825673</v>
      </c>
      <c r="F90" s="42">
        <v>14.488803</v>
      </c>
      <c r="G90" s="42">
        <v>101.338262</v>
      </c>
      <c r="H90" s="53">
        <v>15.468898</v>
      </c>
      <c r="I90" s="42">
        <v>111.047261</v>
      </c>
      <c r="J90" s="42">
        <v>15.353998</v>
      </c>
      <c r="K90" s="41">
        <v>112.736616</v>
      </c>
      <c r="L90" s="42">
        <v>15.422912</v>
      </c>
      <c r="M90" s="41">
        <v>120.73</v>
      </c>
      <c r="N90" s="42">
        <v>14.84</v>
      </c>
      <c r="O90" s="54">
        <v>120.74</v>
      </c>
      <c r="P90" s="54">
        <v>14.85</v>
      </c>
      <c r="Q90" s="54">
        <v>126.243488</v>
      </c>
      <c r="R90" s="54">
        <v>16.250876</v>
      </c>
      <c r="S90" s="54">
        <v>124.51842</v>
      </c>
      <c r="T90" s="54">
        <v>16.307424</v>
      </c>
      <c r="U90" s="54">
        <v>128.305769</v>
      </c>
      <c r="V90" s="54">
        <v>16.489742</v>
      </c>
      <c r="W90" s="54">
        <v>122.691729</v>
      </c>
      <c r="X90" s="54">
        <v>16.534218</v>
      </c>
      <c r="Y90" s="54">
        <v>126.465277</v>
      </c>
      <c r="Z90" s="57"/>
      <c r="AA90" s="53">
        <f>SUM(C90,E90,G90,I90,K90,M90,O90,Q90,S90,U90,Y90)</f>
        <v>1291.301069</v>
      </c>
      <c r="AB90" s="41">
        <f>+SUM(D90,F90,H90,J90,L90,N90,P90,R90,T90,V90)</f>
        <v>156.26820500000002</v>
      </c>
    </row>
    <row r="91" spans="2:28" ht="15" thickBo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2:28" ht="15.75" thickBot="1">
      <c r="B92" s="11" t="s">
        <v>22</v>
      </c>
      <c r="C92" s="12">
        <f aca="true" t="shared" si="10" ref="C92:H92">SUM(C86:C90)</f>
        <v>240.430915</v>
      </c>
      <c r="D92" s="12">
        <f t="shared" si="10"/>
        <v>452.069114</v>
      </c>
      <c r="E92" s="12">
        <f t="shared" si="10"/>
        <v>223.968504</v>
      </c>
      <c r="F92" s="12">
        <f t="shared" si="10"/>
        <v>446.83014900000006</v>
      </c>
      <c r="G92" s="12">
        <f t="shared" si="10"/>
        <v>225.226279</v>
      </c>
      <c r="H92" s="12">
        <f t="shared" si="10"/>
        <v>445.903367</v>
      </c>
      <c r="I92" s="12">
        <f>SUM(I86:I91)</f>
        <v>241.29308600000002</v>
      </c>
      <c r="J92" s="12">
        <f>SUM(J86:J91)</f>
        <v>452.657426</v>
      </c>
      <c r="K92" s="12">
        <f>SUM(K86:K91)</f>
        <v>243.411048</v>
      </c>
      <c r="L92" s="12">
        <f>SUM(L86:L91)</f>
        <v>445.99694900000003</v>
      </c>
      <c r="M92" s="12">
        <f aca="true" t="shared" si="11" ref="M92:AB92">SUM(M86:M90)</f>
        <v>260.54</v>
      </c>
      <c r="N92" s="12">
        <f t="shared" si="11"/>
        <v>479.54</v>
      </c>
      <c r="O92" s="12">
        <f t="shared" si="11"/>
        <v>260.56</v>
      </c>
      <c r="P92" s="12">
        <f t="shared" si="11"/>
        <v>279.58000000000004</v>
      </c>
      <c r="Q92" s="12">
        <f t="shared" si="11"/>
        <v>265.822176</v>
      </c>
      <c r="R92" s="12">
        <f t="shared" si="11"/>
        <v>458.51507300000003</v>
      </c>
      <c r="S92" s="12">
        <f t="shared" si="11"/>
        <v>262.99835</v>
      </c>
      <c r="T92" s="12">
        <f t="shared" si="11"/>
        <v>459.626299</v>
      </c>
      <c r="U92" s="12">
        <f t="shared" si="11"/>
        <v>270.572128</v>
      </c>
      <c r="V92" s="12">
        <f t="shared" si="11"/>
        <v>466.25405099999995</v>
      </c>
      <c r="W92" s="12">
        <f t="shared" si="11"/>
        <v>261.499132</v>
      </c>
      <c r="X92" s="12">
        <f t="shared" si="11"/>
        <v>452.194586</v>
      </c>
      <c r="Y92" s="12">
        <f t="shared" si="11"/>
        <v>262.13676</v>
      </c>
      <c r="Z92" s="12">
        <f t="shared" si="11"/>
        <v>0</v>
      </c>
      <c r="AA92" s="12">
        <f t="shared" si="11"/>
        <v>2756.9592460000003</v>
      </c>
      <c r="AB92" s="12">
        <f t="shared" si="11"/>
        <v>4386.972428000001</v>
      </c>
    </row>
    <row r="96" spans="2:28" ht="20.25">
      <c r="B96" s="136" t="s">
        <v>47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</row>
    <row r="97" spans="2:28" ht="18">
      <c r="B97" s="137" t="s">
        <v>33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</row>
    <row r="98" ht="13.5" thickBot="1"/>
    <row r="99" spans="2:28" ht="15.75" thickBot="1">
      <c r="B99" s="138" t="s">
        <v>1</v>
      </c>
      <c r="C99" s="132" t="s">
        <v>2</v>
      </c>
      <c r="D99" s="133"/>
      <c r="E99" s="132" t="s">
        <v>3</v>
      </c>
      <c r="F99" s="133"/>
      <c r="G99" s="132" t="s">
        <v>4</v>
      </c>
      <c r="H99" s="133"/>
      <c r="I99" s="132" t="s">
        <v>5</v>
      </c>
      <c r="J99" s="133"/>
      <c r="K99" s="132" t="s">
        <v>6</v>
      </c>
      <c r="L99" s="133"/>
      <c r="M99" s="132" t="s">
        <v>7</v>
      </c>
      <c r="N99" s="133"/>
      <c r="O99" s="132" t="s">
        <v>8</v>
      </c>
      <c r="P99" s="133"/>
      <c r="Q99" s="132" t="s">
        <v>9</v>
      </c>
      <c r="R99" s="133"/>
      <c r="S99" s="132" t="s">
        <v>10</v>
      </c>
      <c r="T99" s="133"/>
      <c r="U99" s="132" t="s">
        <v>11</v>
      </c>
      <c r="V99" s="133"/>
      <c r="W99" s="132" t="s">
        <v>12</v>
      </c>
      <c r="X99" s="133"/>
      <c r="Y99" s="132" t="s">
        <v>13</v>
      </c>
      <c r="Z99" s="133"/>
      <c r="AA99" s="134" t="s">
        <v>14</v>
      </c>
      <c r="AB99" s="135"/>
    </row>
    <row r="100" spans="2:28" ht="15.75" thickBot="1">
      <c r="B100" s="139"/>
      <c r="C100" s="3" t="s">
        <v>15</v>
      </c>
      <c r="D100" s="4" t="s">
        <v>16</v>
      </c>
      <c r="E100" s="3" t="s">
        <v>15</v>
      </c>
      <c r="F100" s="4" t="s">
        <v>16</v>
      </c>
      <c r="G100" s="3" t="s">
        <v>15</v>
      </c>
      <c r="H100" s="4" t="s">
        <v>16</v>
      </c>
      <c r="I100" s="3" t="s">
        <v>15</v>
      </c>
      <c r="J100" s="4" t="s">
        <v>16</v>
      </c>
      <c r="K100" s="3" t="s">
        <v>15</v>
      </c>
      <c r="L100" s="4" t="s">
        <v>16</v>
      </c>
      <c r="M100" s="3" t="s">
        <v>15</v>
      </c>
      <c r="N100" s="4" t="s">
        <v>16</v>
      </c>
      <c r="O100" s="3" t="s">
        <v>15</v>
      </c>
      <c r="P100" s="4" t="s">
        <v>16</v>
      </c>
      <c r="Q100" s="3" t="s">
        <v>15</v>
      </c>
      <c r="R100" s="4" t="s">
        <v>16</v>
      </c>
      <c r="S100" s="3" t="s">
        <v>15</v>
      </c>
      <c r="T100" s="4" t="s">
        <v>16</v>
      </c>
      <c r="U100" s="3" t="s">
        <v>15</v>
      </c>
      <c r="V100" s="4" t="s">
        <v>16</v>
      </c>
      <c r="W100" s="3" t="s">
        <v>15</v>
      </c>
      <c r="X100" s="4" t="s">
        <v>16</v>
      </c>
      <c r="Y100" s="3" t="s">
        <v>15</v>
      </c>
      <c r="Z100" s="4" t="s">
        <v>16</v>
      </c>
      <c r="AA100" s="27" t="s">
        <v>15</v>
      </c>
      <c r="AB100" s="28" t="s">
        <v>16</v>
      </c>
    </row>
    <row r="101" spans="2:28" ht="14.25">
      <c r="B101" s="7" t="s">
        <v>17</v>
      </c>
      <c r="C101" s="96">
        <v>4.037948</v>
      </c>
      <c r="D101" s="96">
        <v>11.576551</v>
      </c>
      <c r="E101" s="69">
        <v>3.825163</v>
      </c>
      <c r="F101" s="75">
        <v>11.084097</v>
      </c>
      <c r="G101" s="91">
        <v>3.615784</v>
      </c>
      <c r="H101" s="105">
        <v>11.050747</v>
      </c>
      <c r="I101" s="80">
        <v>3.989318</v>
      </c>
      <c r="J101" s="74">
        <v>11.331568</v>
      </c>
      <c r="K101" s="81">
        <v>3.989318</v>
      </c>
      <c r="L101" s="74">
        <v>11.331568</v>
      </c>
      <c r="M101" s="81">
        <v>4.078535</v>
      </c>
      <c r="N101" s="74">
        <v>11.532139</v>
      </c>
      <c r="O101" s="81">
        <v>3.897592</v>
      </c>
      <c r="P101" s="74">
        <v>11.223468</v>
      </c>
      <c r="Q101" s="80">
        <v>3.994379</v>
      </c>
      <c r="R101" s="74">
        <v>11.312545</v>
      </c>
      <c r="S101" s="80">
        <v>4.024639</v>
      </c>
      <c r="T101" s="74">
        <v>11.421248</v>
      </c>
      <c r="U101" s="80">
        <v>3.995029</v>
      </c>
      <c r="V101" s="80">
        <v>11.786615</v>
      </c>
      <c r="W101" s="33">
        <v>4.115795</v>
      </c>
      <c r="X101" s="34">
        <v>11.803739</v>
      </c>
      <c r="Y101" s="80">
        <v>3.844469</v>
      </c>
      <c r="Z101" s="126"/>
      <c r="AA101" s="74">
        <f>+C101+E101+G101+I101+K101+M101+O101+Q101+S101+W101+Y101</f>
        <v>43.41293999999999</v>
      </c>
      <c r="AB101" s="74">
        <f>+D101+F101+H101+J101+L101+N101+P101+R101+T101+X101+Z101</f>
        <v>113.66767000000002</v>
      </c>
    </row>
    <row r="102" spans="2:28" ht="14.25">
      <c r="B102" s="8" t="s">
        <v>18</v>
      </c>
      <c r="C102" s="97">
        <v>23.914999</v>
      </c>
      <c r="D102" s="97">
        <v>103.74447</v>
      </c>
      <c r="E102" s="70">
        <v>24.520223</v>
      </c>
      <c r="F102" s="81">
        <v>103.203575</v>
      </c>
      <c r="G102" s="92">
        <v>25.170182</v>
      </c>
      <c r="H102" s="105">
        <v>106.419861</v>
      </c>
      <c r="I102" s="80">
        <v>26.063408</v>
      </c>
      <c r="J102" s="80">
        <v>106.480099</v>
      </c>
      <c r="K102" s="81">
        <v>26.063408</v>
      </c>
      <c r="L102" s="80">
        <v>106.480099</v>
      </c>
      <c r="M102" s="81">
        <v>26.77616</v>
      </c>
      <c r="N102" s="80">
        <v>105.649972</v>
      </c>
      <c r="O102" s="81">
        <v>27.354333</v>
      </c>
      <c r="P102" s="80">
        <v>106.07689</v>
      </c>
      <c r="Q102" s="80">
        <v>28.53493</v>
      </c>
      <c r="R102" s="80">
        <v>106.329749</v>
      </c>
      <c r="S102" s="80">
        <v>28.225888</v>
      </c>
      <c r="T102" s="80">
        <v>107.07319</v>
      </c>
      <c r="U102" s="80">
        <v>27.557259</v>
      </c>
      <c r="V102" s="80">
        <v>106.953168</v>
      </c>
      <c r="W102" s="33">
        <v>28.162149</v>
      </c>
      <c r="X102" s="35">
        <v>108.449228</v>
      </c>
      <c r="Y102" s="80">
        <v>18.92067</v>
      </c>
      <c r="Z102" s="126"/>
      <c r="AA102" s="80">
        <f aca="true" t="shared" si="12" ref="AA102:AB105">+C102+E102+G102+I102+K102+M102+O102+Q102+S102+W102+Y102</f>
        <v>283.70634999999993</v>
      </c>
      <c r="AB102" s="80">
        <f t="shared" si="12"/>
        <v>1059.907133</v>
      </c>
    </row>
    <row r="103" spans="2:28" ht="14.25">
      <c r="B103" s="8" t="s">
        <v>19</v>
      </c>
      <c r="C103" s="97">
        <v>80.921337</v>
      </c>
      <c r="D103" s="97">
        <v>308.908346</v>
      </c>
      <c r="E103" s="70">
        <v>84.607046</v>
      </c>
      <c r="F103" s="81">
        <v>291.624237</v>
      </c>
      <c r="G103" s="92">
        <v>92.876467</v>
      </c>
      <c r="H103" s="105">
        <v>310.241445</v>
      </c>
      <c r="I103" s="80">
        <v>87.982812</v>
      </c>
      <c r="J103" s="80">
        <v>303.806361</v>
      </c>
      <c r="K103" s="81">
        <v>89.09322</v>
      </c>
      <c r="L103" s="80">
        <v>303.806361</v>
      </c>
      <c r="M103" s="81">
        <v>91.816861</v>
      </c>
      <c r="N103" s="80">
        <v>308.341295</v>
      </c>
      <c r="O103" s="81">
        <v>94.031892</v>
      </c>
      <c r="P103" s="80">
        <v>312.305464</v>
      </c>
      <c r="Q103" s="80">
        <v>92.890609</v>
      </c>
      <c r="R103" s="80">
        <v>318.117625</v>
      </c>
      <c r="S103" s="80">
        <v>92.355572</v>
      </c>
      <c r="T103" s="80">
        <v>312.467928</v>
      </c>
      <c r="U103" s="80">
        <v>90.97469</v>
      </c>
      <c r="V103" s="80">
        <v>313.504642</v>
      </c>
      <c r="W103" s="64">
        <v>91.682941</v>
      </c>
      <c r="X103" s="65">
        <v>303.587376</v>
      </c>
      <c r="Y103" s="80">
        <v>78.121795</v>
      </c>
      <c r="Z103" s="126"/>
      <c r="AA103" s="80">
        <f t="shared" si="12"/>
        <v>976.3805520000001</v>
      </c>
      <c r="AB103" s="80">
        <f t="shared" si="12"/>
        <v>3073.2064379999997</v>
      </c>
    </row>
    <row r="104" spans="2:28" ht="14.25">
      <c r="B104" s="8" t="s">
        <v>20</v>
      </c>
      <c r="C104" s="97">
        <v>17.751878</v>
      </c>
      <c r="D104" s="97">
        <v>28.553047</v>
      </c>
      <c r="E104" s="70">
        <v>17.602867</v>
      </c>
      <c r="F104" s="81">
        <v>29.534696</v>
      </c>
      <c r="G104" s="92">
        <v>18.978476</v>
      </c>
      <c r="H104" s="105">
        <v>29.679519</v>
      </c>
      <c r="I104" s="80">
        <v>19.111341</v>
      </c>
      <c r="J104" s="80">
        <v>30.428381</v>
      </c>
      <c r="K104" s="81">
        <v>19.19104</v>
      </c>
      <c r="L104" s="80">
        <v>30.428381</v>
      </c>
      <c r="M104" s="81">
        <v>20.372618</v>
      </c>
      <c r="N104" s="80">
        <v>30.722612</v>
      </c>
      <c r="O104" s="81">
        <v>22.346425</v>
      </c>
      <c r="P104" s="80">
        <v>31.941976</v>
      </c>
      <c r="Q104" s="80">
        <v>21.768494</v>
      </c>
      <c r="R104" s="80">
        <v>32.267091</v>
      </c>
      <c r="S104" s="80">
        <v>22.082887</v>
      </c>
      <c r="T104" s="80">
        <v>34.433839</v>
      </c>
      <c r="U104" s="80">
        <v>21.092774</v>
      </c>
      <c r="V104" s="80">
        <v>33.27464</v>
      </c>
      <c r="W104" s="33">
        <v>21.175696</v>
      </c>
      <c r="X104" s="35">
        <v>33.392354</v>
      </c>
      <c r="Y104" s="80">
        <v>20.402626</v>
      </c>
      <c r="Z104" s="126"/>
      <c r="AA104" s="80">
        <f t="shared" si="12"/>
        <v>220.784348</v>
      </c>
      <c r="AB104" s="80">
        <f t="shared" si="12"/>
        <v>311.38189600000004</v>
      </c>
    </row>
    <row r="105" spans="2:28" ht="15" thickBot="1">
      <c r="B105" s="9" t="s">
        <v>21</v>
      </c>
      <c r="C105" s="98">
        <v>116.911793</v>
      </c>
      <c r="D105" s="98">
        <v>16.619526</v>
      </c>
      <c r="E105" s="71">
        <v>110.620768</v>
      </c>
      <c r="F105" s="88">
        <v>16.29001</v>
      </c>
      <c r="G105" s="93">
        <v>121.456022</v>
      </c>
      <c r="H105" s="106">
        <v>16.537089</v>
      </c>
      <c r="I105" s="87">
        <v>125.328886</v>
      </c>
      <c r="J105" s="87">
        <v>16.842057</v>
      </c>
      <c r="K105" s="88">
        <v>125.356606</v>
      </c>
      <c r="L105" s="87">
        <v>16.842057</v>
      </c>
      <c r="M105" s="88">
        <v>133.546544</v>
      </c>
      <c r="N105" s="87">
        <v>17.68968</v>
      </c>
      <c r="O105" s="88">
        <v>141.380845</v>
      </c>
      <c r="P105" s="87">
        <v>17.64579</v>
      </c>
      <c r="Q105" s="87">
        <v>142.772269</v>
      </c>
      <c r="R105" s="87">
        <v>17.957363</v>
      </c>
      <c r="S105" s="87">
        <v>101.063689</v>
      </c>
      <c r="T105" s="87">
        <v>18.486386</v>
      </c>
      <c r="U105" s="87">
        <v>96.860648</v>
      </c>
      <c r="V105" s="87">
        <v>17.908167</v>
      </c>
      <c r="W105" s="36">
        <v>93.199425</v>
      </c>
      <c r="X105" s="37">
        <v>18.477293</v>
      </c>
      <c r="Y105" s="87">
        <v>87.65449</v>
      </c>
      <c r="Z105" s="127"/>
      <c r="AA105" s="87">
        <f t="shared" si="12"/>
        <v>1299.291337</v>
      </c>
      <c r="AB105" s="87">
        <f t="shared" si="12"/>
        <v>173.38725100000002</v>
      </c>
    </row>
    <row r="106" spans="2:28" ht="15" thickBot="1">
      <c r="B106" s="10"/>
      <c r="C106" s="94"/>
      <c r="D106" s="94"/>
      <c r="E106" s="94"/>
      <c r="F106" s="123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2:28" ht="15.75" thickBot="1">
      <c r="B107" s="11" t="s">
        <v>22</v>
      </c>
      <c r="C107" s="95">
        <f>SUM(C101:C105)</f>
        <v>243.537955</v>
      </c>
      <c r="D107" s="95">
        <f>SUM(D101:D105)</f>
        <v>469.40194</v>
      </c>
      <c r="E107" s="95">
        <f>SUM(E101:E105)</f>
        <v>241.176067</v>
      </c>
      <c r="F107" s="95">
        <f>SUM(F101:F105)</f>
        <v>451.736615</v>
      </c>
      <c r="G107" s="95">
        <f>SUM(G101:G105)</f>
        <v>262.09693100000004</v>
      </c>
      <c r="H107" s="95">
        <f>SUM(H102:H106)</f>
        <v>462.877914</v>
      </c>
      <c r="I107" s="95">
        <f>SUM(I101:I106)</f>
        <v>262.475765</v>
      </c>
      <c r="J107" s="95">
        <f>SUM(J101:J106)</f>
        <v>468.888466</v>
      </c>
      <c r="K107" s="95">
        <f>SUM(K101:K106)</f>
        <v>263.693592</v>
      </c>
      <c r="L107" s="95">
        <f>SUM(L101:L106)</f>
        <v>468.888466</v>
      </c>
      <c r="M107" s="95">
        <f aca="true" t="shared" si="13" ref="M107:AB107">SUM(M101:M105)</f>
        <v>276.59071800000004</v>
      </c>
      <c r="N107" s="95">
        <f t="shared" si="13"/>
        <v>473.93569800000006</v>
      </c>
      <c r="O107" s="95">
        <f t="shared" si="13"/>
        <v>289.011087</v>
      </c>
      <c r="P107" s="95">
        <f t="shared" si="13"/>
        <v>479.193588</v>
      </c>
      <c r="Q107" s="95">
        <f t="shared" si="13"/>
        <v>289.960681</v>
      </c>
      <c r="R107" s="95">
        <f t="shared" si="13"/>
        <v>485.98437299999995</v>
      </c>
      <c r="S107" s="95">
        <f t="shared" si="13"/>
        <v>247.752675</v>
      </c>
      <c r="T107" s="95">
        <f t="shared" si="13"/>
        <v>483.88259099999993</v>
      </c>
      <c r="U107" s="95">
        <f t="shared" si="13"/>
        <v>240.48039999999997</v>
      </c>
      <c r="V107" s="95">
        <f>SUM(V101:V105)</f>
        <v>483.42723199999995</v>
      </c>
      <c r="W107" s="95">
        <f t="shared" si="13"/>
        <v>238.336006</v>
      </c>
      <c r="X107" s="95">
        <f t="shared" si="13"/>
        <v>475.70999</v>
      </c>
      <c r="Y107" s="95">
        <f t="shared" si="13"/>
        <v>208.94405</v>
      </c>
      <c r="Z107" s="95">
        <f t="shared" si="13"/>
        <v>0</v>
      </c>
      <c r="AA107" s="95">
        <f>SUM(AA101:AA106)</f>
        <v>2823.575527</v>
      </c>
      <c r="AB107" s="95">
        <f t="shared" si="13"/>
        <v>4731.550388</v>
      </c>
    </row>
    <row r="110" ht="14.25">
      <c r="AA110" s="14"/>
    </row>
    <row r="111" spans="2:28" ht="20.25">
      <c r="B111" s="136" t="s">
        <v>47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2:28" ht="18">
      <c r="B112" s="137" t="s">
        <v>34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</row>
    <row r="113" ht="13.5" thickBot="1"/>
    <row r="114" spans="2:28" ht="15.75" thickBot="1">
      <c r="B114" s="138" t="s">
        <v>1</v>
      </c>
      <c r="C114" s="132" t="s">
        <v>2</v>
      </c>
      <c r="D114" s="133"/>
      <c r="E114" s="132" t="s">
        <v>3</v>
      </c>
      <c r="F114" s="133"/>
      <c r="G114" s="132" t="s">
        <v>4</v>
      </c>
      <c r="H114" s="133"/>
      <c r="I114" s="132" t="s">
        <v>5</v>
      </c>
      <c r="J114" s="133"/>
      <c r="K114" s="132" t="s">
        <v>6</v>
      </c>
      <c r="L114" s="133"/>
      <c r="M114" s="132" t="s">
        <v>7</v>
      </c>
      <c r="N114" s="133"/>
      <c r="O114" s="132" t="s">
        <v>8</v>
      </c>
      <c r="P114" s="133"/>
      <c r="Q114" s="132" t="s">
        <v>9</v>
      </c>
      <c r="R114" s="133"/>
      <c r="S114" s="132" t="s">
        <v>10</v>
      </c>
      <c r="T114" s="133"/>
      <c r="U114" s="132" t="s">
        <v>11</v>
      </c>
      <c r="V114" s="133"/>
      <c r="W114" s="132" t="s">
        <v>12</v>
      </c>
      <c r="X114" s="133"/>
      <c r="Y114" s="132" t="s">
        <v>13</v>
      </c>
      <c r="Z114" s="133"/>
      <c r="AA114" s="134" t="s">
        <v>14</v>
      </c>
      <c r="AB114" s="135"/>
    </row>
    <row r="115" spans="2:28" ht="15.75" thickBot="1">
      <c r="B115" s="139"/>
      <c r="C115" s="3" t="s">
        <v>15</v>
      </c>
      <c r="D115" s="4" t="s">
        <v>16</v>
      </c>
      <c r="E115" s="3" t="s">
        <v>15</v>
      </c>
      <c r="F115" s="4" t="s">
        <v>16</v>
      </c>
      <c r="G115" s="3" t="s">
        <v>15</v>
      </c>
      <c r="H115" s="4" t="s">
        <v>16</v>
      </c>
      <c r="I115" s="3" t="s">
        <v>15</v>
      </c>
      <c r="J115" s="4" t="s">
        <v>16</v>
      </c>
      <c r="K115" s="3" t="s">
        <v>15</v>
      </c>
      <c r="L115" s="4" t="s">
        <v>16</v>
      </c>
      <c r="M115" s="3" t="s">
        <v>15</v>
      </c>
      <c r="N115" s="4" t="s">
        <v>16</v>
      </c>
      <c r="O115" s="3" t="s">
        <v>15</v>
      </c>
      <c r="P115" s="4" t="s">
        <v>16</v>
      </c>
      <c r="Q115" s="3" t="s">
        <v>15</v>
      </c>
      <c r="R115" s="4" t="s">
        <v>16</v>
      </c>
      <c r="S115" s="3" t="s">
        <v>15</v>
      </c>
      <c r="T115" s="4" t="s">
        <v>16</v>
      </c>
      <c r="U115" s="3" t="s">
        <v>15</v>
      </c>
      <c r="V115" s="4" t="s">
        <v>16</v>
      </c>
      <c r="W115" s="3" t="s">
        <v>15</v>
      </c>
      <c r="X115" s="4" t="s">
        <v>16</v>
      </c>
      <c r="Y115" s="3" t="s">
        <v>15</v>
      </c>
      <c r="Z115" s="4" t="s">
        <v>16</v>
      </c>
      <c r="AA115" s="27" t="s">
        <v>15</v>
      </c>
      <c r="AB115" s="28" t="s">
        <v>16</v>
      </c>
    </row>
    <row r="116" spans="2:28" ht="14.25">
      <c r="B116" s="7" t="s">
        <v>17</v>
      </c>
      <c r="C116" s="96">
        <v>2.775126</v>
      </c>
      <c r="D116" s="96">
        <v>7.744921</v>
      </c>
      <c r="E116" s="69">
        <v>4.763968</v>
      </c>
      <c r="F116" s="75">
        <v>15.719533</v>
      </c>
      <c r="G116" s="91">
        <v>3.620434</v>
      </c>
      <c r="H116" s="105">
        <v>11.76632</v>
      </c>
      <c r="I116" s="80">
        <v>3.725426</v>
      </c>
      <c r="J116" s="74">
        <v>11.766437</v>
      </c>
      <c r="K116" s="81">
        <v>3.767494</v>
      </c>
      <c r="L116" s="74">
        <v>11.932785</v>
      </c>
      <c r="M116" s="81">
        <v>3.821256</v>
      </c>
      <c r="N116" s="74">
        <v>11.949634</v>
      </c>
      <c r="O116" s="81">
        <v>3.792361</v>
      </c>
      <c r="P116" s="74">
        <v>12.019567</v>
      </c>
      <c r="Q116" s="80">
        <v>3.820122</v>
      </c>
      <c r="R116" s="74">
        <v>12.212968</v>
      </c>
      <c r="S116" s="80">
        <v>3.806069</v>
      </c>
      <c r="T116" s="74">
        <v>12.086333</v>
      </c>
      <c r="U116" s="80">
        <v>4.059618</v>
      </c>
      <c r="V116" s="80">
        <v>12.051895</v>
      </c>
      <c r="W116" s="33">
        <v>4.112412</v>
      </c>
      <c r="X116" s="34">
        <v>12.060913</v>
      </c>
      <c r="Y116" s="80">
        <v>4.102234</v>
      </c>
      <c r="Z116" s="80">
        <v>12.311404</v>
      </c>
      <c r="AA116" s="91">
        <f>+C116+E116+G116+I116+K116+M116+O116+Q116+S116+W116+Y116</f>
        <v>42.106902</v>
      </c>
      <c r="AB116" s="74">
        <f>+D116+F116+H116+J116+N116+P116+R116++T116+V116+X116+Z116</f>
        <v>131.689925</v>
      </c>
    </row>
    <row r="117" spans="2:28" ht="14.25">
      <c r="B117" s="8" t="s">
        <v>18</v>
      </c>
      <c r="C117" s="97">
        <v>25.327857</v>
      </c>
      <c r="D117" s="97">
        <v>107.82365</v>
      </c>
      <c r="E117" s="70">
        <v>25.141552</v>
      </c>
      <c r="F117" s="81">
        <v>106.734937</v>
      </c>
      <c r="G117" s="92">
        <v>25.496741</v>
      </c>
      <c r="H117" s="105">
        <v>108.417934</v>
      </c>
      <c r="I117" s="80">
        <v>26.30926</v>
      </c>
      <c r="J117" s="80">
        <v>109.468426</v>
      </c>
      <c r="K117" s="81">
        <v>26.631867</v>
      </c>
      <c r="L117" s="80">
        <v>109.597098</v>
      </c>
      <c r="M117" s="81">
        <v>26.768468</v>
      </c>
      <c r="N117" s="80">
        <v>109.82623</v>
      </c>
      <c r="O117" s="81">
        <v>26.499044</v>
      </c>
      <c r="P117" s="80">
        <v>108.912932</v>
      </c>
      <c r="Q117" s="80">
        <v>25.401967</v>
      </c>
      <c r="R117" s="80">
        <v>115.00963</v>
      </c>
      <c r="S117" s="80">
        <v>26.280935</v>
      </c>
      <c r="T117" s="80">
        <v>114.383232</v>
      </c>
      <c r="U117" s="80">
        <v>31.067177</v>
      </c>
      <c r="V117" s="80">
        <v>123.942511</v>
      </c>
      <c r="W117" s="33">
        <v>22.594133</v>
      </c>
      <c r="X117" s="35">
        <v>101.546291</v>
      </c>
      <c r="Y117" s="80">
        <v>26.814</v>
      </c>
      <c r="Z117" s="80">
        <v>118.944913</v>
      </c>
      <c r="AA117" s="92">
        <f>+C117+E117+G117+I117+K117+M117+O117+Q117+S117+W117+Y117</f>
        <v>283.265824</v>
      </c>
      <c r="AB117" s="80">
        <f>+D117+F117+H117+J117+N117+P117+R117++T117+V117+X117+Z117</f>
        <v>1225.0106859999999</v>
      </c>
    </row>
    <row r="118" spans="2:28" ht="14.25">
      <c r="B118" s="8" t="s">
        <v>19</v>
      </c>
      <c r="C118" s="97">
        <v>81.039697</v>
      </c>
      <c r="D118" s="97">
        <v>312.202998</v>
      </c>
      <c r="E118" s="70">
        <v>82.742946</v>
      </c>
      <c r="F118" s="81">
        <v>298.098125</v>
      </c>
      <c r="G118" s="92">
        <v>84.303108</v>
      </c>
      <c r="H118" s="105">
        <v>353.993188</v>
      </c>
      <c r="I118" s="80">
        <v>73.653033</v>
      </c>
      <c r="J118" s="80">
        <v>159.142597</v>
      </c>
      <c r="K118" s="81">
        <v>87.06736</v>
      </c>
      <c r="L118" s="80">
        <v>313.627703</v>
      </c>
      <c r="M118" s="81">
        <v>94.913314</v>
      </c>
      <c r="N118" s="80">
        <v>319.118523</v>
      </c>
      <c r="O118" s="81">
        <v>95.978673</v>
      </c>
      <c r="P118" s="80">
        <v>314.451683</v>
      </c>
      <c r="Q118" s="80">
        <v>93.666589</v>
      </c>
      <c r="R118" s="80">
        <v>309.528046</v>
      </c>
      <c r="S118" s="80">
        <v>93.425382</v>
      </c>
      <c r="T118" s="80">
        <v>313.756244</v>
      </c>
      <c r="U118" s="80">
        <v>94.491975</v>
      </c>
      <c r="V118" s="80">
        <v>312.429147</v>
      </c>
      <c r="W118" s="64">
        <v>97.896077</v>
      </c>
      <c r="X118" s="65">
        <v>312.516779</v>
      </c>
      <c r="Y118" s="80">
        <v>90.689503</v>
      </c>
      <c r="Z118" s="80">
        <v>312.825893</v>
      </c>
      <c r="AA118" s="92">
        <f>+C118+E118+G118+I118+K118+M118+O118+Q118+S118+W118+Y118</f>
        <v>975.3756820000001</v>
      </c>
      <c r="AB118" s="80">
        <f>+D118+F118+H118+J118+N118+P118+R118++T118+V118+X118+Z118</f>
        <v>3318.063223</v>
      </c>
    </row>
    <row r="119" spans="2:28" ht="14.25">
      <c r="B119" s="8" t="s">
        <v>20</v>
      </c>
      <c r="C119" s="97">
        <v>18.365762</v>
      </c>
      <c r="D119" s="97">
        <v>33.898032</v>
      </c>
      <c r="E119" s="70">
        <v>20.062378</v>
      </c>
      <c r="F119" s="81">
        <v>33.665187</v>
      </c>
      <c r="G119" s="92">
        <v>20.207184</v>
      </c>
      <c r="H119" s="105">
        <v>34.157722</v>
      </c>
      <c r="I119" s="80">
        <v>21.190887</v>
      </c>
      <c r="J119" s="80">
        <v>35.376434</v>
      </c>
      <c r="K119" s="81">
        <v>21.609132</v>
      </c>
      <c r="L119" s="80">
        <v>35.153934</v>
      </c>
      <c r="M119" s="81">
        <v>22.666151</v>
      </c>
      <c r="N119" s="80">
        <v>36.766137</v>
      </c>
      <c r="O119" s="81">
        <v>22.505023</v>
      </c>
      <c r="P119" s="80">
        <v>35.747</v>
      </c>
      <c r="Q119" s="80">
        <v>22.408577</v>
      </c>
      <c r="R119" s="80">
        <v>36.427402</v>
      </c>
      <c r="S119" s="80">
        <v>22.457828</v>
      </c>
      <c r="T119" s="80">
        <v>36.595178</v>
      </c>
      <c r="U119" s="80">
        <v>24.821915</v>
      </c>
      <c r="V119" s="80">
        <v>37.220818</v>
      </c>
      <c r="W119" s="33">
        <v>23.518515</v>
      </c>
      <c r="X119" s="35">
        <v>37.852553</v>
      </c>
      <c r="Y119" s="80">
        <v>22.851135</v>
      </c>
      <c r="Z119" s="80">
        <v>40.108783</v>
      </c>
      <c r="AA119" s="92">
        <f>+C119+E119+G119+I119+K119+M119+O119+Q119+S119+W119+Y119</f>
        <v>237.84257200000002</v>
      </c>
      <c r="AB119" s="80">
        <f>+D119+F119+H119+J119+N119+P119+R119++T119+V119+X119+Z119</f>
        <v>397.81524600000006</v>
      </c>
    </row>
    <row r="120" spans="2:28" ht="15" thickBot="1">
      <c r="B120" s="9" t="s">
        <v>21</v>
      </c>
      <c r="C120" s="98">
        <v>85.676476</v>
      </c>
      <c r="D120" s="98">
        <v>19.027069</v>
      </c>
      <c r="E120" s="71">
        <v>88.075463</v>
      </c>
      <c r="F120" s="88">
        <v>17.477329</v>
      </c>
      <c r="G120" s="93">
        <v>85.581582</v>
      </c>
      <c r="H120" s="106">
        <v>18.716361</v>
      </c>
      <c r="I120" s="87">
        <v>92.607913</v>
      </c>
      <c r="J120" s="87">
        <v>18.66599</v>
      </c>
      <c r="K120" s="88">
        <v>96.381355</v>
      </c>
      <c r="L120" s="87">
        <v>19.037845</v>
      </c>
      <c r="M120" s="88">
        <v>99.428377</v>
      </c>
      <c r="N120" s="87">
        <v>19.890803</v>
      </c>
      <c r="O120" s="88">
        <v>103.154569</v>
      </c>
      <c r="P120" s="87">
        <v>32.031009</v>
      </c>
      <c r="Q120" s="87">
        <v>105.563596</v>
      </c>
      <c r="R120" s="87">
        <v>33.529327</v>
      </c>
      <c r="S120" s="87">
        <v>111.892664</v>
      </c>
      <c r="T120" s="87">
        <v>48.447123</v>
      </c>
      <c r="U120" s="87">
        <v>109.973213</v>
      </c>
      <c r="V120" s="87">
        <v>21.890851</v>
      </c>
      <c r="W120" s="36">
        <v>109.120434</v>
      </c>
      <c r="X120" s="37">
        <v>37.542583</v>
      </c>
      <c r="Y120" s="87">
        <v>104.346929</v>
      </c>
      <c r="Z120" s="87">
        <v>35.912209</v>
      </c>
      <c r="AA120" s="93">
        <f>+C120+E120+G120+I120+K120+M120+O120+Q120+S120+W120+Y120</f>
        <v>1081.829358</v>
      </c>
      <c r="AB120" s="87">
        <f>+D120+F120+H120+J120+N120+P120+R120++T120+V120+X120+Z120</f>
        <v>303.13065400000005</v>
      </c>
    </row>
    <row r="121" spans="2:28" ht="15" thickBot="1">
      <c r="B121" s="10"/>
      <c r="C121" s="94"/>
      <c r="D121" s="94"/>
      <c r="E121" s="94"/>
      <c r="F121" s="123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</row>
    <row r="122" spans="2:28" ht="15.75" thickBot="1">
      <c r="B122" s="11" t="s">
        <v>22</v>
      </c>
      <c r="C122" s="95">
        <f aca="true" t="shared" si="14" ref="C122:I122">SUM(C116:C120)</f>
        <v>213.184918</v>
      </c>
      <c r="D122" s="95">
        <f t="shared" si="14"/>
        <v>480.69667</v>
      </c>
      <c r="E122" s="95">
        <f t="shared" si="14"/>
        <v>220.78630700000002</v>
      </c>
      <c r="F122" s="95">
        <f t="shared" si="14"/>
        <v>471.695111</v>
      </c>
      <c r="G122" s="95">
        <f t="shared" si="14"/>
        <v>219.209049</v>
      </c>
      <c r="H122" s="95">
        <f t="shared" si="14"/>
        <v>527.051525</v>
      </c>
      <c r="I122" s="95">
        <f t="shared" si="14"/>
        <v>217.486519</v>
      </c>
      <c r="J122" s="95">
        <f>SUM(J116:J121)</f>
        <v>334.419884</v>
      </c>
      <c r="K122" s="95">
        <f>SUM(K116:K121)</f>
        <v>235.45720799999998</v>
      </c>
      <c r="L122" s="95">
        <f>SUM(L116:L121)</f>
        <v>489.349365</v>
      </c>
      <c r="M122" s="95">
        <f aca="true" t="shared" si="15" ref="M122:U122">SUM(M116:M120)</f>
        <v>247.59756600000003</v>
      </c>
      <c r="N122" s="95">
        <f t="shared" si="15"/>
        <v>497.551327</v>
      </c>
      <c r="O122" s="95">
        <f t="shared" si="15"/>
        <v>251.92967</v>
      </c>
      <c r="P122" s="95">
        <f t="shared" si="15"/>
        <v>503.162191</v>
      </c>
      <c r="Q122" s="95">
        <f t="shared" si="15"/>
        <v>250.86085100000003</v>
      </c>
      <c r="R122" s="95">
        <f t="shared" si="15"/>
        <v>506.707373</v>
      </c>
      <c r="S122" s="95">
        <f t="shared" si="15"/>
        <v>257.862878</v>
      </c>
      <c r="T122" s="95">
        <f t="shared" si="15"/>
        <v>525.26811</v>
      </c>
      <c r="U122" s="95">
        <f t="shared" si="15"/>
        <v>264.41389799999996</v>
      </c>
      <c r="V122" s="95">
        <f>SUM(V116:V120)</f>
        <v>507.535222</v>
      </c>
      <c r="W122" s="95">
        <f>SUM(W116:W120)</f>
        <v>257.241571</v>
      </c>
      <c r="X122" s="95">
        <f>SUM(X116:X120)</f>
        <v>501.51911899999993</v>
      </c>
      <c r="Y122" s="95">
        <f>SUM(Y116:Y120)</f>
        <v>248.80380100000002</v>
      </c>
      <c r="Z122" s="95"/>
      <c r="AA122" s="95">
        <f>SUM(AA116:AA121)</f>
        <v>2620.420338</v>
      </c>
      <c r="AB122" s="95">
        <f>SUM(AB116:AB120)</f>
        <v>5375.709734</v>
      </c>
    </row>
    <row r="126" spans="2:28" ht="20.25">
      <c r="B126" s="136" t="s">
        <v>47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</row>
    <row r="127" spans="2:28" ht="18">
      <c r="B127" s="137" t="s">
        <v>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</row>
    <row r="128" ht="13.5" thickBot="1"/>
    <row r="129" spans="2:28" ht="15.75" thickBot="1">
      <c r="B129" s="138" t="s">
        <v>1</v>
      </c>
      <c r="C129" s="132" t="s">
        <v>2</v>
      </c>
      <c r="D129" s="133"/>
      <c r="E129" s="132" t="s">
        <v>3</v>
      </c>
      <c r="F129" s="133"/>
      <c r="G129" s="132" t="s">
        <v>4</v>
      </c>
      <c r="H129" s="133"/>
      <c r="I129" s="132" t="s">
        <v>5</v>
      </c>
      <c r="J129" s="133"/>
      <c r="K129" s="132" t="s">
        <v>6</v>
      </c>
      <c r="L129" s="133"/>
      <c r="M129" s="132" t="s">
        <v>7</v>
      </c>
      <c r="N129" s="133"/>
      <c r="O129" s="132" t="s">
        <v>8</v>
      </c>
      <c r="P129" s="133"/>
      <c r="Q129" s="132" t="s">
        <v>9</v>
      </c>
      <c r="R129" s="133"/>
      <c r="S129" s="132" t="s">
        <v>10</v>
      </c>
      <c r="T129" s="133"/>
      <c r="U129" s="132" t="s">
        <v>11</v>
      </c>
      <c r="V129" s="133"/>
      <c r="W129" s="132" t="s">
        <v>12</v>
      </c>
      <c r="X129" s="133"/>
      <c r="Y129" s="132" t="s">
        <v>13</v>
      </c>
      <c r="Z129" s="133"/>
      <c r="AA129" s="134" t="s">
        <v>14</v>
      </c>
      <c r="AB129" s="135"/>
    </row>
    <row r="130" spans="2:28" ht="15.75" thickBot="1">
      <c r="B130" s="139"/>
      <c r="C130" s="3" t="s">
        <v>15</v>
      </c>
      <c r="D130" s="4" t="s">
        <v>16</v>
      </c>
      <c r="E130" s="3" t="s">
        <v>15</v>
      </c>
      <c r="F130" s="4" t="s">
        <v>16</v>
      </c>
      <c r="G130" s="3" t="s">
        <v>15</v>
      </c>
      <c r="H130" s="4" t="s">
        <v>16</v>
      </c>
      <c r="I130" s="3" t="s">
        <v>15</v>
      </c>
      <c r="J130" s="4" t="s">
        <v>16</v>
      </c>
      <c r="K130" s="3" t="s">
        <v>15</v>
      </c>
      <c r="L130" s="4" t="s">
        <v>16</v>
      </c>
      <c r="M130" s="3" t="s">
        <v>15</v>
      </c>
      <c r="N130" s="4" t="s">
        <v>16</v>
      </c>
      <c r="O130" s="3" t="s">
        <v>15</v>
      </c>
      <c r="P130" s="4" t="s">
        <v>16</v>
      </c>
      <c r="Q130" s="3" t="s">
        <v>15</v>
      </c>
      <c r="R130" s="4" t="s">
        <v>16</v>
      </c>
      <c r="S130" s="3" t="s">
        <v>15</v>
      </c>
      <c r="T130" s="4" t="s">
        <v>16</v>
      </c>
      <c r="U130" s="3" t="s">
        <v>15</v>
      </c>
      <c r="V130" s="4" t="s">
        <v>16</v>
      </c>
      <c r="W130" s="3" t="s">
        <v>15</v>
      </c>
      <c r="X130" s="4" t="s">
        <v>16</v>
      </c>
      <c r="Y130" s="3" t="s">
        <v>15</v>
      </c>
      <c r="Z130" s="4" t="s">
        <v>16</v>
      </c>
      <c r="AA130" s="27" t="s">
        <v>15</v>
      </c>
      <c r="AB130" s="28" t="s">
        <v>16</v>
      </c>
    </row>
    <row r="131" spans="2:28" ht="14.25">
      <c r="B131" s="7" t="s">
        <v>17</v>
      </c>
      <c r="C131" s="96">
        <v>4.156745</v>
      </c>
      <c r="D131" s="96">
        <v>12.261623</v>
      </c>
      <c r="E131" s="69">
        <v>4.216405</v>
      </c>
      <c r="F131" s="75">
        <v>12.573552</v>
      </c>
      <c r="G131" s="91">
        <v>4.051549</v>
      </c>
      <c r="H131" s="105">
        <v>12.14203</v>
      </c>
      <c r="I131" s="80">
        <v>4.170362</v>
      </c>
      <c r="J131" s="74">
        <v>13.776879</v>
      </c>
      <c r="K131" s="81">
        <v>4.169575</v>
      </c>
      <c r="L131" s="74">
        <v>13.196402</v>
      </c>
      <c r="M131" s="81">
        <v>4.209997</v>
      </c>
      <c r="N131" s="74">
        <v>13.186765</v>
      </c>
      <c r="O131" s="81">
        <v>4.212619</v>
      </c>
      <c r="P131" s="74">
        <v>13.172647</v>
      </c>
      <c r="Q131" s="80">
        <v>4.195605</v>
      </c>
      <c r="R131" s="74">
        <v>9.275145</v>
      </c>
      <c r="S131" s="80">
        <v>4.23147</v>
      </c>
      <c r="T131" s="74">
        <v>12.718619</v>
      </c>
      <c r="U131" s="80">
        <v>4.219434</v>
      </c>
      <c r="V131" s="80">
        <v>12.605534</v>
      </c>
      <c r="W131" s="33">
        <v>4.229698</v>
      </c>
      <c r="X131" s="34">
        <v>12.592907</v>
      </c>
      <c r="Y131" s="33">
        <v>4.26</v>
      </c>
      <c r="Z131" s="58">
        <v>12.64</v>
      </c>
      <c r="AA131" s="91">
        <f aca="true" t="shared" si="16" ref="AA131:AB135">+C131+E131+G131+I131+K131+M131+O131+Q131+S131+U131+W131+Y131</f>
        <v>50.32345899999999</v>
      </c>
      <c r="AB131" s="74">
        <f t="shared" si="16"/>
        <v>150.14210300000002</v>
      </c>
    </row>
    <row r="132" spans="2:28" ht="14.25">
      <c r="B132" s="8" t="s">
        <v>18</v>
      </c>
      <c r="C132" s="97">
        <v>25.177189</v>
      </c>
      <c r="D132" s="97">
        <v>116.207973</v>
      </c>
      <c r="E132" s="70">
        <v>23.04413</v>
      </c>
      <c r="F132" s="81">
        <v>112.576601</v>
      </c>
      <c r="G132" s="92">
        <v>22.836009</v>
      </c>
      <c r="H132" s="105">
        <v>109.488521</v>
      </c>
      <c r="I132" s="80">
        <v>22.986742</v>
      </c>
      <c r="J132" s="80">
        <v>44.206455</v>
      </c>
      <c r="K132" s="81">
        <v>24.097212</v>
      </c>
      <c r="L132" s="80">
        <v>45.554068</v>
      </c>
      <c r="M132" s="81">
        <v>26.142697</v>
      </c>
      <c r="N132" s="80">
        <v>46.160954</v>
      </c>
      <c r="O132" s="81">
        <v>28.880349</v>
      </c>
      <c r="P132" s="80">
        <v>114.416767</v>
      </c>
      <c r="Q132" s="80">
        <v>28.475568</v>
      </c>
      <c r="R132" s="80">
        <v>115.118347</v>
      </c>
      <c r="S132" s="80">
        <v>27.554019</v>
      </c>
      <c r="T132" s="80">
        <v>116.041622</v>
      </c>
      <c r="U132" s="80">
        <v>27.774008</v>
      </c>
      <c r="V132" s="80">
        <v>117.397383</v>
      </c>
      <c r="W132" s="33">
        <v>26.620912</v>
      </c>
      <c r="X132" s="35">
        <v>116.279396</v>
      </c>
      <c r="Y132" s="33">
        <v>25.97</v>
      </c>
      <c r="Z132" s="33">
        <v>116.87</v>
      </c>
      <c r="AA132" s="92">
        <f t="shared" si="16"/>
        <v>309.55883499999993</v>
      </c>
      <c r="AB132" s="80">
        <f t="shared" si="16"/>
        <v>1170.318087</v>
      </c>
    </row>
    <row r="133" spans="2:28" ht="14.25">
      <c r="B133" s="8" t="s">
        <v>19</v>
      </c>
      <c r="C133" s="97">
        <v>83.164</v>
      </c>
      <c r="D133" s="97">
        <v>312.184153</v>
      </c>
      <c r="E133" s="70">
        <v>83.615262</v>
      </c>
      <c r="F133" s="81">
        <v>305.629921</v>
      </c>
      <c r="G133" s="92">
        <v>86.787998</v>
      </c>
      <c r="H133" s="105">
        <v>327.957025</v>
      </c>
      <c r="I133" s="80">
        <v>25.748275</v>
      </c>
      <c r="J133" s="80">
        <v>108.917604</v>
      </c>
      <c r="K133" s="81">
        <v>24.761946</v>
      </c>
      <c r="L133" s="80">
        <v>116.713167</v>
      </c>
      <c r="M133" s="81">
        <v>28.573461</v>
      </c>
      <c r="N133" s="80">
        <v>113.689634</v>
      </c>
      <c r="O133" s="81">
        <v>94.234979</v>
      </c>
      <c r="P133" s="80">
        <v>311.011888</v>
      </c>
      <c r="Q133" s="80">
        <v>90.824108</v>
      </c>
      <c r="R133" s="80">
        <v>311.819416</v>
      </c>
      <c r="S133" s="80">
        <v>90.442294</v>
      </c>
      <c r="T133" s="80">
        <v>312.607438</v>
      </c>
      <c r="U133" s="80">
        <v>91.707654</v>
      </c>
      <c r="V133" s="80">
        <v>315.961477</v>
      </c>
      <c r="W133" s="64">
        <v>91.659554</v>
      </c>
      <c r="X133" s="65">
        <v>314.057815</v>
      </c>
      <c r="Y133" s="64">
        <v>88.57</v>
      </c>
      <c r="Z133" s="66">
        <v>313.4</v>
      </c>
      <c r="AA133" s="92">
        <f t="shared" si="16"/>
        <v>880.0895310000001</v>
      </c>
      <c r="AB133" s="80">
        <f t="shared" si="16"/>
        <v>3163.9495380000003</v>
      </c>
    </row>
    <row r="134" spans="2:28" ht="14.25">
      <c r="B134" s="8" t="s">
        <v>20</v>
      </c>
      <c r="C134" s="97">
        <v>21.930739</v>
      </c>
      <c r="D134" s="97">
        <v>39.84334</v>
      </c>
      <c r="E134" s="70">
        <v>21.06614</v>
      </c>
      <c r="F134" s="81">
        <v>41.090471</v>
      </c>
      <c r="G134" s="92">
        <v>21.72254</v>
      </c>
      <c r="H134" s="105">
        <v>41.966446</v>
      </c>
      <c r="I134" s="80">
        <v>87.319548</v>
      </c>
      <c r="J134" s="80">
        <v>298.832556</v>
      </c>
      <c r="K134" s="81">
        <v>87.98031</v>
      </c>
      <c r="L134" s="80">
        <v>311.41081</v>
      </c>
      <c r="M134" s="81">
        <v>91.438073</v>
      </c>
      <c r="N134" s="80">
        <v>308.137832</v>
      </c>
      <c r="O134" s="81">
        <v>27.257683</v>
      </c>
      <c r="P134" s="80">
        <v>47.663283</v>
      </c>
      <c r="Q134" s="80">
        <v>26.706563</v>
      </c>
      <c r="R134" s="80">
        <v>48.757163</v>
      </c>
      <c r="S134" s="80">
        <v>26.046184</v>
      </c>
      <c r="T134" s="80">
        <v>48.913909</v>
      </c>
      <c r="U134" s="80">
        <v>25.705901</v>
      </c>
      <c r="V134" s="80">
        <v>48.018799</v>
      </c>
      <c r="W134" s="33">
        <v>25.533313</v>
      </c>
      <c r="X134" s="35">
        <v>48.522064</v>
      </c>
      <c r="Y134" s="33">
        <v>24.34</v>
      </c>
      <c r="Z134" s="33">
        <v>49.18</v>
      </c>
      <c r="AA134" s="92">
        <f t="shared" si="16"/>
        <v>487.046994</v>
      </c>
      <c r="AB134" s="80">
        <f t="shared" si="16"/>
        <v>1332.336673</v>
      </c>
    </row>
    <row r="135" spans="2:28" ht="15" thickBot="1">
      <c r="B135" s="9" t="s">
        <v>21</v>
      </c>
      <c r="C135" s="98">
        <v>104.727343</v>
      </c>
      <c r="D135" s="98">
        <v>42.204507</v>
      </c>
      <c r="E135" s="71">
        <v>97.584373</v>
      </c>
      <c r="F135" s="88">
        <v>32.521248</v>
      </c>
      <c r="G135" s="93">
        <v>104.463964</v>
      </c>
      <c r="H135" s="106">
        <v>52.205621</v>
      </c>
      <c r="I135" s="87">
        <v>98.679163</v>
      </c>
      <c r="J135" s="87">
        <v>26.707733</v>
      </c>
      <c r="K135" s="88">
        <v>112.872706</v>
      </c>
      <c r="L135" s="87">
        <v>43.087931</v>
      </c>
      <c r="M135" s="88">
        <v>119.43208</v>
      </c>
      <c r="N135" s="87">
        <v>43.31883</v>
      </c>
      <c r="O135" s="88">
        <v>125.21343</v>
      </c>
      <c r="P135" s="87">
        <v>42.741396</v>
      </c>
      <c r="Q135" s="87">
        <v>121.829739</v>
      </c>
      <c r="R135" s="87">
        <v>47.552362</v>
      </c>
      <c r="S135" s="87">
        <v>125.691278</v>
      </c>
      <c r="T135" s="87">
        <v>45.830676</v>
      </c>
      <c r="U135" s="87">
        <v>121.861145</v>
      </c>
      <c r="V135" s="87">
        <v>48.713653</v>
      </c>
      <c r="W135" s="36">
        <v>122.380763</v>
      </c>
      <c r="X135" s="37">
        <v>49.684189</v>
      </c>
      <c r="Y135" s="36">
        <v>108.67</v>
      </c>
      <c r="Z135" s="36">
        <v>46.86</v>
      </c>
      <c r="AA135" s="93">
        <f t="shared" si="16"/>
        <v>1363.405984</v>
      </c>
      <c r="AB135" s="87">
        <f t="shared" si="16"/>
        <v>521.428146</v>
      </c>
    </row>
    <row r="136" spans="2:28" ht="15" thickBot="1">
      <c r="B136" s="10"/>
      <c r="C136" s="94"/>
      <c r="D136" s="94"/>
      <c r="E136" s="94"/>
      <c r="F136" s="123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</row>
    <row r="137" spans="2:28" ht="15.75" thickBot="1">
      <c r="B137" s="11" t="s">
        <v>22</v>
      </c>
      <c r="C137" s="95">
        <f aca="true" t="shared" si="17" ref="C137:H137">SUM(C131:C135)</f>
        <v>239.15601600000002</v>
      </c>
      <c r="D137" s="95">
        <f t="shared" si="17"/>
        <v>522.701596</v>
      </c>
      <c r="E137" s="95">
        <f t="shared" si="17"/>
        <v>229.52631</v>
      </c>
      <c r="F137" s="95">
        <f t="shared" si="17"/>
        <v>504.391793</v>
      </c>
      <c r="G137" s="95">
        <f t="shared" si="17"/>
        <v>239.86206</v>
      </c>
      <c r="H137" s="95">
        <f t="shared" si="17"/>
        <v>543.759643</v>
      </c>
      <c r="I137" s="95">
        <f>SUM(I131:I135)</f>
        <v>238.90409</v>
      </c>
      <c r="J137" s="95">
        <f>SUM(J131:J135)</f>
        <v>492.441227</v>
      </c>
      <c r="K137" s="95">
        <f>SUM(K131:K135)</f>
        <v>253.881749</v>
      </c>
      <c r="L137" s="95">
        <f>SUM(L131:L135)</f>
        <v>529.9623780000001</v>
      </c>
      <c r="M137" s="95">
        <f>SUM(M131:M135)</f>
        <v>269.796308</v>
      </c>
      <c r="N137" s="95">
        <f aca="true" t="shared" si="18" ref="N137:U137">SUM(N131:N135)</f>
        <v>524.494015</v>
      </c>
      <c r="O137" s="95">
        <f t="shared" si="18"/>
        <v>279.79906</v>
      </c>
      <c r="P137" s="95">
        <f t="shared" si="18"/>
        <v>529.0059809999999</v>
      </c>
      <c r="Q137" s="95">
        <f t="shared" si="18"/>
        <v>272.031583</v>
      </c>
      <c r="R137" s="95">
        <f t="shared" si="18"/>
        <v>532.522433</v>
      </c>
      <c r="S137" s="95">
        <f t="shared" si="18"/>
        <v>273.965245</v>
      </c>
      <c r="T137" s="95">
        <f t="shared" si="18"/>
        <v>536.112264</v>
      </c>
      <c r="U137" s="95">
        <f t="shared" si="18"/>
        <v>271.268142</v>
      </c>
      <c r="V137" s="95">
        <f aca="true" t="shared" si="19" ref="V137:AB137">SUM(V131:V135)</f>
        <v>542.6968459999999</v>
      </c>
      <c r="W137" s="95">
        <f t="shared" si="19"/>
        <v>270.42424</v>
      </c>
      <c r="X137" s="95">
        <f t="shared" si="19"/>
        <v>541.136371</v>
      </c>
      <c r="Y137" s="95">
        <f t="shared" si="19"/>
        <v>251.81</v>
      </c>
      <c r="Z137" s="95">
        <f t="shared" si="19"/>
        <v>538.9499999999999</v>
      </c>
      <c r="AA137" s="95">
        <f t="shared" si="19"/>
        <v>3090.424803</v>
      </c>
      <c r="AB137" s="95">
        <f t="shared" si="19"/>
        <v>6338.1745470000005</v>
      </c>
    </row>
    <row r="141" spans="2:28" ht="20.25">
      <c r="B141" s="136" t="s">
        <v>47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</row>
    <row r="142" spans="2:28" ht="18">
      <c r="B142" s="137" t="s">
        <v>36</v>
      </c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</row>
    <row r="143" ht="13.5" thickBot="1"/>
    <row r="144" spans="2:28" ht="15.75" thickBot="1">
      <c r="B144" s="138" t="s">
        <v>1</v>
      </c>
      <c r="C144" s="132" t="s">
        <v>2</v>
      </c>
      <c r="D144" s="133"/>
      <c r="E144" s="132" t="s">
        <v>3</v>
      </c>
      <c r="F144" s="133"/>
      <c r="G144" s="132" t="s">
        <v>4</v>
      </c>
      <c r="H144" s="133"/>
      <c r="I144" s="132" t="s">
        <v>5</v>
      </c>
      <c r="J144" s="133"/>
      <c r="K144" s="132" t="s">
        <v>6</v>
      </c>
      <c r="L144" s="133"/>
      <c r="M144" s="132" t="s">
        <v>7</v>
      </c>
      <c r="N144" s="133"/>
      <c r="O144" s="132" t="s">
        <v>8</v>
      </c>
      <c r="P144" s="133"/>
      <c r="Q144" s="132" t="s">
        <v>9</v>
      </c>
      <c r="R144" s="133"/>
      <c r="S144" s="132" t="s">
        <v>10</v>
      </c>
      <c r="T144" s="133"/>
      <c r="U144" s="132" t="s">
        <v>11</v>
      </c>
      <c r="V144" s="133"/>
      <c r="W144" s="132" t="s">
        <v>12</v>
      </c>
      <c r="X144" s="133"/>
      <c r="Y144" s="132" t="s">
        <v>13</v>
      </c>
      <c r="Z144" s="133"/>
      <c r="AA144" s="134" t="s">
        <v>14</v>
      </c>
      <c r="AB144" s="135"/>
    </row>
    <row r="145" spans="2:28" ht="15.75" thickBot="1">
      <c r="B145" s="139"/>
      <c r="C145" s="3" t="s">
        <v>15</v>
      </c>
      <c r="D145" s="4" t="s">
        <v>16</v>
      </c>
      <c r="E145" s="3" t="s">
        <v>15</v>
      </c>
      <c r="F145" s="4" t="s">
        <v>16</v>
      </c>
      <c r="G145" s="3" t="s">
        <v>15</v>
      </c>
      <c r="H145" s="4" t="s">
        <v>16</v>
      </c>
      <c r="I145" s="3" t="s">
        <v>15</v>
      </c>
      <c r="J145" s="4" t="s">
        <v>16</v>
      </c>
      <c r="K145" s="3" t="s">
        <v>15</v>
      </c>
      <c r="L145" s="4" t="s">
        <v>16</v>
      </c>
      <c r="M145" s="3" t="s">
        <v>15</v>
      </c>
      <c r="N145" s="4" t="s">
        <v>16</v>
      </c>
      <c r="O145" s="3" t="s">
        <v>15</v>
      </c>
      <c r="P145" s="4" t="s">
        <v>16</v>
      </c>
      <c r="Q145" s="3" t="s">
        <v>15</v>
      </c>
      <c r="R145" s="4" t="s">
        <v>16</v>
      </c>
      <c r="S145" s="3" t="s">
        <v>15</v>
      </c>
      <c r="T145" s="4" t="s">
        <v>16</v>
      </c>
      <c r="U145" s="3" t="s">
        <v>15</v>
      </c>
      <c r="V145" s="4" t="s">
        <v>16</v>
      </c>
      <c r="W145" s="3" t="s">
        <v>15</v>
      </c>
      <c r="X145" s="4" t="s">
        <v>16</v>
      </c>
      <c r="Y145" s="3" t="s">
        <v>15</v>
      </c>
      <c r="Z145" s="4" t="s">
        <v>16</v>
      </c>
      <c r="AA145" s="27" t="s">
        <v>15</v>
      </c>
      <c r="AB145" s="28" t="s">
        <v>16</v>
      </c>
    </row>
    <row r="146" spans="2:30" ht="14.25">
      <c r="B146" s="7" t="s">
        <v>17</v>
      </c>
      <c r="C146" s="96">
        <v>4.316836</v>
      </c>
      <c r="D146" s="96">
        <v>12.663018</v>
      </c>
      <c r="E146" s="69">
        <v>4.301019</v>
      </c>
      <c r="F146" s="75">
        <v>12.336611</v>
      </c>
      <c r="G146" s="91">
        <v>4.170845</v>
      </c>
      <c r="H146" s="105">
        <v>12.590027</v>
      </c>
      <c r="I146" s="80">
        <v>4.300236</v>
      </c>
      <c r="J146" s="74">
        <v>12.707589</v>
      </c>
      <c r="K146" s="81">
        <v>4.235473</v>
      </c>
      <c r="L146" s="81">
        <v>12.65</v>
      </c>
      <c r="M146" s="74">
        <v>4.27541</v>
      </c>
      <c r="N146" s="74">
        <v>12.677006</v>
      </c>
      <c r="O146" s="81">
        <v>4.32</v>
      </c>
      <c r="P146" s="74">
        <v>12.67</v>
      </c>
      <c r="Q146" s="80">
        <v>4.480155</v>
      </c>
      <c r="R146" s="74">
        <v>13.259787</v>
      </c>
      <c r="S146" s="80">
        <v>4.244125</v>
      </c>
      <c r="T146" s="74">
        <v>12.847144</v>
      </c>
      <c r="U146" s="70">
        <v>4.463929</v>
      </c>
      <c r="V146" s="80">
        <v>13.312777</v>
      </c>
      <c r="W146" s="33">
        <v>4.779365</v>
      </c>
      <c r="X146" s="34">
        <v>14.381386</v>
      </c>
      <c r="Y146" s="33">
        <v>4.803189</v>
      </c>
      <c r="Z146" s="58">
        <v>14.617006</v>
      </c>
      <c r="AA146" s="91">
        <f aca="true" t="shared" si="20" ref="AA146:AB150">+C146+E146+G146+I146+K146+M146+O146+Q146+S146+U146+W146+Y146</f>
        <v>52.69058199999999</v>
      </c>
      <c r="AB146" s="74">
        <f t="shared" si="20"/>
        <v>156.712351</v>
      </c>
      <c r="AD146" s="23"/>
    </row>
    <row r="147" spans="2:30" ht="14.25">
      <c r="B147" s="8" t="s">
        <v>18</v>
      </c>
      <c r="C147" s="97">
        <v>25.497206</v>
      </c>
      <c r="D147" s="97">
        <v>114.446256</v>
      </c>
      <c r="E147" s="70">
        <v>24.680221</v>
      </c>
      <c r="F147" s="81">
        <v>104.950199</v>
      </c>
      <c r="G147" s="92">
        <v>26.95806</v>
      </c>
      <c r="H147" s="105">
        <v>113.146385</v>
      </c>
      <c r="I147" s="80">
        <v>28.643097</v>
      </c>
      <c r="J147" s="80">
        <v>115.652341</v>
      </c>
      <c r="K147" s="81">
        <v>29.066879</v>
      </c>
      <c r="L147" s="81">
        <v>115.04</v>
      </c>
      <c r="M147" s="80">
        <v>29.142264</v>
      </c>
      <c r="N147" s="80">
        <v>118.828859</v>
      </c>
      <c r="O147" s="81">
        <v>29.47</v>
      </c>
      <c r="P147" s="80">
        <v>112.71</v>
      </c>
      <c r="Q147" s="80">
        <v>30.785757</v>
      </c>
      <c r="R147" s="80">
        <v>129.123602</v>
      </c>
      <c r="S147" s="80">
        <v>29.814406</v>
      </c>
      <c r="T147" s="80">
        <v>101.826934</v>
      </c>
      <c r="U147" s="70">
        <v>32.334406</v>
      </c>
      <c r="V147" s="80">
        <v>117.420655</v>
      </c>
      <c r="W147" s="33">
        <v>30.205954</v>
      </c>
      <c r="X147" s="35">
        <v>114.722508</v>
      </c>
      <c r="Y147" s="33">
        <v>29.315365</v>
      </c>
      <c r="Z147" s="33">
        <v>119.916791</v>
      </c>
      <c r="AA147" s="92">
        <f t="shared" si="20"/>
        <v>345.913615</v>
      </c>
      <c r="AB147" s="80">
        <f t="shared" si="20"/>
        <v>1377.7845300000001</v>
      </c>
      <c r="AD147" s="23"/>
    </row>
    <row r="148" spans="2:30" ht="14.25">
      <c r="B148" s="8" t="s">
        <v>19</v>
      </c>
      <c r="C148" s="97">
        <v>78.129719</v>
      </c>
      <c r="D148" s="97">
        <v>307.602918</v>
      </c>
      <c r="E148" s="70">
        <v>84.25754</v>
      </c>
      <c r="F148" s="81">
        <v>297.893349</v>
      </c>
      <c r="G148" s="92">
        <v>86.515644</v>
      </c>
      <c r="H148" s="105">
        <v>314.295593</v>
      </c>
      <c r="I148" s="80">
        <v>88.852374</v>
      </c>
      <c r="J148" s="80">
        <v>307.285735</v>
      </c>
      <c r="K148" s="81">
        <v>90.347898</v>
      </c>
      <c r="L148" s="81">
        <v>307.7</v>
      </c>
      <c r="M148" s="80">
        <v>91.585818</v>
      </c>
      <c r="N148" s="80">
        <v>306.646373</v>
      </c>
      <c r="O148" s="81">
        <v>92.19</v>
      </c>
      <c r="P148" s="80">
        <v>308</v>
      </c>
      <c r="Q148" s="80">
        <v>95.021182</v>
      </c>
      <c r="R148" s="80">
        <v>314.258669</v>
      </c>
      <c r="S148" s="80">
        <v>91.695687</v>
      </c>
      <c r="T148" s="80">
        <v>296.426922</v>
      </c>
      <c r="U148" s="70">
        <v>95.853638</v>
      </c>
      <c r="V148" s="80">
        <v>317.943435</v>
      </c>
      <c r="W148" s="64">
        <v>90.54142</v>
      </c>
      <c r="X148" s="65">
        <v>287.960265</v>
      </c>
      <c r="Y148" s="64">
        <v>88.658183</v>
      </c>
      <c r="Z148" s="66">
        <v>300.060711</v>
      </c>
      <c r="AA148" s="92">
        <f t="shared" si="20"/>
        <v>1073.649103</v>
      </c>
      <c r="AB148" s="80">
        <f t="shared" si="20"/>
        <v>3666.0739700000004</v>
      </c>
      <c r="AD148" s="23"/>
    </row>
    <row r="149" spans="2:30" ht="14.25">
      <c r="B149" s="8" t="s">
        <v>20</v>
      </c>
      <c r="C149" s="97">
        <v>22.644148</v>
      </c>
      <c r="D149" s="97">
        <v>51.005515</v>
      </c>
      <c r="E149" s="70">
        <v>21.848361</v>
      </c>
      <c r="F149" s="81">
        <v>48.784383</v>
      </c>
      <c r="G149" s="92">
        <v>23.309742</v>
      </c>
      <c r="H149" s="105">
        <v>48.497043</v>
      </c>
      <c r="I149" s="80">
        <v>23.672434</v>
      </c>
      <c r="J149" s="80">
        <v>52.159113</v>
      </c>
      <c r="K149" s="81">
        <v>25.331149</v>
      </c>
      <c r="L149" s="81">
        <v>50</v>
      </c>
      <c r="M149" s="80">
        <v>25.786291</v>
      </c>
      <c r="N149" s="80">
        <v>50.285982</v>
      </c>
      <c r="O149" s="81">
        <v>26.79</v>
      </c>
      <c r="P149" s="80">
        <v>52.07</v>
      </c>
      <c r="Q149" s="80">
        <v>27.754878</v>
      </c>
      <c r="R149" s="80">
        <v>52.42979</v>
      </c>
      <c r="S149" s="80">
        <v>27.281923</v>
      </c>
      <c r="T149" s="80">
        <v>53.453723</v>
      </c>
      <c r="U149" s="70">
        <v>28.357523</v>
      </c>
      <c r="V149" s="80">
        <v>54.886855</v>
      </c>
      <c r="W149" s="33">
        <v>27.758175</v>
      </c>
      <c r="X149" s="35">
        <v>58.760478</v>
      </c>
      <c r="Y149" s="33">
        <v>27.431125</v>
      </c>
      <c r="Z149" s="33">
        <v>58.423939</v>
      </c>
      <c r="AA149" s="92">
        <f t="shared" si="20"/>
        <v>307.96574899999996</v>
      </c>
      <c r="AB149" s="80">
        <f t="shared" si="20"/>
        <v>630.756821</v>
      </c>
      <c r="AD149" s="23"/>
    </row>
    <row r="150" spans="2:30" ht="15" thickBot="1">
      <c r="B150" s="9" t="s">
        <v>21</v>
      </c>
      <c r="C150" s="98">
        <v>101.626929</v>
      </c>
      <c r="D150" s="98">
        <v>47.623643</v>
      </c>
      <c r="E150" s="71">
        <v>91.754329</v>
      </c>
      <c r="F150" s="88">
        <v>47.369492</v>
      </c>
      <c r="G150" s="93">
        <v>101.42816</v>
      </c>
      <c r="H150" s="106">
        <v>47.72659</v>
      </c>
      <c r="I150" s="87">
        <v>103.608438</v>
      </c>
      <c r="J150" s="87">
        <v>50.331337</v>
      </c>
      <c r="K150" s="88">
        <v>112.471812</v>
      </c>
      <c r="L150" s="88">
        <v>51.44</v>
      </c>
      <c r="M150" s="87">
        <v>114.003823</v>
      </c>
      <c r="N150" s="87">
        <v>51.553247</v>
      </c>
      <c r="O150" s="88">
        <v>118.77</v>
      </c>
      <c r="P150" s="87">
        <v>52.32</v>
      </c>
      <c r="Q150" s="87">
        <v>123.588221</v>
      </c>
      <c r="R150" s="87">
        <v>52.553024</v>
      </c>
      <c r="S150" s="87">
        <v>122.607608</v>
      </c>
      <c r="T150" s="87">
        <v>53.378618</v>
      </c>
      <c r="U150" s="71">
        <v>124.769466</v>
      </c>
      <c r="V150" s="87">
        <v>55.008088</v>
      </c>
      <c r="W150" s="36">
        <v>119.202576</v>
      </c>
      <c r="X150" s="37">
        <v>55.950571</v>
      </c>
      <c r="Y150" s="36">
        <v>113.374764</v>
      </c>
      <c r="Z150" s="36">
        <v>57.589449</v>
      </c>
      <c r="AA150" s="93">
        <f t="shared" si="20"/>
        <v>1347.2061259999998</v>
      </c>
      <c r="AB150" s="87">
        <f t="shared" si="20"/>
        <v>622.844059</v>
      </c>
      <c r="AD150" s="23"/>
    </row>
    <row r="151" spans="2:28" ht="15" thickBot="1">
      <c r="B151" s="10"/>
      <c r="C151" s="94"/>
      <c r="D151" s="94"/>
      <c r="E151" s="94"/>
      <c r="F151" s="123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124"/>
      <c r="V151" s="94"/>
      <c r="W151" s="94"/>
      <c r="X151" s="94"/>
      <c r="Y151" s="94"/>
      <c r="Z151" s="94"/>
      <c r="AA151" s="94"/>
      <c r="AB151" s="94"/>
    </row>
    <row r="152" spans="2:28" ht="15.75" thickBot="1">
      <c r="B152" s="11" t="s">
        <v>22</v>
      </c>
      <c r="C152" s="95">
        <f aca="true" t="shared" si="21" ref="C152:L152">SUM(C146:C150)</f>
        <v>232.214838</v>
      </c>
      <c r="D152" s="95">
        <f t="shared" si="21"/>
        <v>533.3413499999999</v>
      </c>
      <c r="E152" s="95">
        <f t="shared" si="21"/>
        <v>226.84147000000002</v>
      </c>
      <c r="F152" s="95">
        <f t="shared" si="21"/>
        <v>511.334034</v>
      </c>
      <c r="G152" s="95">
        <f t="shared" si="21"/>
        <v>242.382451</v>
      </c>
      <c r="H152" s="95">
        <f t="shared" si="21"/>
        <v>536.2556380000001</v>
      </c>
      <c r="I152" s="95">
        <f t="shared" si="21"/>
        <v>249.076579</v>
      </c>
      <c r="J152" s="95">
        <f t="shared" si="21"/>
        <v>538.136115</v>
      </c>
      <c r="K152" s="95">
        <f t="shared" si="21"/>
        <v>261.453211</v>
      </c>
      <c r="L152" s="95">
        <f t="shared" si="21"/>
        <v>536.8299999999999</v>
      </c>
      <c r="M152" s="95">
        <f aca="true" t="shared" si="22" ref="M152:S152">SUM(M146:M150)</f>
        <v>264.793606</v>
      </c>
      <c r="N152" s="95">
        <f t="shared" si="22"/>
        <v>539.9914670000001</v>
      </c>
      <c r="O152" s="95">
        <f t="shared" si="22"/>
        <v>271.53999999999996</v>
      </c>
      <c r="P152" s="95">
        <f t="shared" si="22"/>
        <v>537.77</v>
      </c>
      <c r="Q152" s="95">
        <f t="shared" si="22"/>
        <v>281.63019299999996</v>
      </c>
      <c r="R152" s="95">
        <f t="shared" si="22"/>
        <v>561.6248720000001</v>
      </c>
      <c r="S152" s="95">
        <f t="shared" si="22"/>
        <v>275.643749</v>
      </c>
      <c r="T152" s="95">
        <f>SUM(T146:T150)</f>
        <v>517.9333409999999</v>
      </c>
      <c r="U152" s="125">
        <f>SUM(U146:U150)</f>
        <v>285.778962</v>
      </c>
      <c r="V152" s="95">
        <f aca="true" t="shared" si="23" ref="V152:AB152">SUM(V146:V150)</f>
        <v>558.57181</v>
      </c>
      <c r="W152" s="95">
        <f t="shared" si="23"/>
        <v>272.48749</v>
      </c>
      <c r="X152" s="95">
        <f t="shared" si="23"/>
        <v>531.775208</v>
      </c>
      <c r="Y152" s="95">
        <f t="shared" si="23"/>
        <v>263.582626</v>
      </c>
      <c r="Z152" s="95">
        <f t="shared" si="23"/>
        <v>550.607896</v>
      </c>
      <c r="AA152" s="95">
        <f t="shared" si="23"/>
        <v>3127.4251749999994</v>
      </c>
      <c r="AB152" s="95">
        <f t="shared" si="23"/>
        <v>6454.171731</v>
      </c>
    </row>
    <row r="156" spans="2:28" ht="20.25">
      <c r="B156" s="136" t="s">
        <v>47</v>
      </c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</row>
    <row r="157" spans="2:28" ht="18">
      <c r="B157" s="137" t="s">
        <v>37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</row>
    <row r="158" ht="13.5" thickBot="1"/>
    <row r="159" spans="2:28" ht="15.75" thickBot="1">
      <c r="B159" s="138" t="s">
        <v>1</v>
      </c>
      <c r="C159" s="132" t="s">
        <v>2</v>
      </c>
      <c r="D159" s="133"/>
      <c r="E159" s="132" t="s">
        <v>3</v>
      </c>
      <c r="F159" s="133"/>
      <c r="G159" s="132" t="s">
        <v>4</v>
      </c>
      <c r="H159" s="133"/>
      <c r="I159" s="132" t="s">
        <v>5</v>
      </c>
      <c r="J159" s="133"/>
      <c r="K159" s="132" t="s">
        <v>6</v>
      </c>
      <c r="L159" s="133"/>
      <c r="M159" s="132" t="s">
        <v>7</v>
      </c>
      <c r="N159" s="133"/>
      <c r="O159" s="132" t="s">
        <v>8</v>
      </c>
      <c r="P159" s="133"/>
      <c r="Q159" s="132" t="s">
        <v>9</v>
      </c>
      <c r="R159" s="133"/>
      <c r="S159" s="132" t="s">
        <v>10</v>
      </c>
      <c r="T159" s="133"/>
      <c r="U159" s="132" t="s">
        <v>11</v>
      </c>
      <c r="V159" s="133"/>
      <c r="W159" s="132" t="s">
        <v>12</v>
      </c>
      <c r="X159" s="133"/>
      <c r="Y159" s="132" t="s">
        <v>13</v>
      </c>
      <c r="Z159" s="133"/>
      <c r="AA159" s="134" t="s">
        <v>14</v>
      </c>
      <c r="AB159" s="135"/>
    </row>
    <row r="160" spans="2:28" ht="15.75" thickBot="1">
      <c r="B160" s="139"/>
      <c r="C160" s="3" t="s">
        <v>15</v>
      </c>
      <c r="D160" s="4" t="s">
        <v>16</v>
      </c>
      <c r="E160" s="3" t="s">
        <v>15</v>
      </c>
      <c r="F160" s="4" t="s">
        <v>16</v>
      </c>
      <c r="G160" s="3" t="s">
        <v>15</v>
      </c>
      <c r="H160" s="4" t="s">
        <v>16</v>
      </c>
      <c r="I160" s="3" t="s">
        <v>15</v>
      </c>
      <c r="J160" s="4" t="s">
        <v>16</v>
      </c>
      <c r="K160" s="3" t="s">
        <v>15</v>
      </c>
      <c r="L160" s="4" t="s">
        <v>16</v>
      </c>
      <c r="M160" s="3" t="s">
        <v>15</v>
      </c>
      <c r="N160" s="4" t="s">
        <v>16</v>
      </c>
      <c r="O160" s="3" t="s">
        <v>15</v>
      </c>
      <c r="P160" s="4" t="s">
        <v>16</v>
      </c>
      <c r="Q160" s="3" t="s">
        <v>15</v>
      </c>
      <c r="R160" s="4" t="s">
        <v>16</v>
      </c>
      <c r="S160" s="3" t="s">
        <v>15</v>
      </c>
      <c r="T160" s="4" t="s">
        <v>16</v>
      </c>
      <c r="U160" s="3" t="s">
        <v>15</v>
      </c>
      <c r="V160" s="4" t="s">
        <v>16</v>
      </c>
      <c r="W160" s="3" t="s">
        <v>15</v>
      </c>
      <c r="X160" s="4" t="s">
        <v>16</v>
      </c>
      <c r="Y160" s="3" t="s">
        <v>15</v>
      </c>
      <c r="Z160" s="4" t="s">
        <v>16</v>
      </c>
      <c r="AA160" s="27" t="s">
        <v>15</v>
      </c>
      <c r="AB160" s="28" t="s">
        <v>16</v>
      </c>
    </row>
    <row r="161" spans="2:28" ht="14.25">
      <c r="B161" s="7" t="s">
        <v>17</v>
      </c>
      <c r="C161" s="96">
        <v>5.081001</v>
      </c>
      <c r="D161" s="96">
        <v>14.899231</v>
      </c>
      <c r="E161" s="69">
        <v>3.974902</v>
      </c>
      <c r="F161" s="75">
        <v>12.244799</v>
      </c>
      <c r="G161" s="74">
        <v>4.745342</v>
      </c>
      <c r="H161" s="105">
        <v>14.808939</v>
      </c>
      <c r="I161" s="80">
        <v>4.789356</v>
      </c>
      <c r="J161" s="74">
        <v>14.779918</v>
      </c>
      <c r="K161" s="81">
        <v>4.774611</v>
      </c>
      <c r="L161" s="81">
        <v>14.737959</v>
      </c>
      <c r="M161" s="74">
        <v>4.815</v>
      </c>
      <c r="N161" s="74">
        <v>14.746454</v>
      </c>
      <c r="O161" s="81">
        <v>4.894453</v>
      </c>
      <c r="P161" s="74">
        <v>15.187312</v>
      </c>
      <c r="Q161" s="80">
        <v>4.952687</v>
      </c>
      <c r="R161" s="74">
        <v>15.421766</v>
      </c>
      <c r="S161" s="80">
        <v>4.963704</v>
      </c>
      <c r="T161" s="74">
        <v>15.523543</v>
      </c>
      <c r="U161" s="70">
        <v>6.6124</v>
      </c>
      <c r="V161" s="80">
        <v>20.425001</v>
      </c>
      <c r="W161" s="33">
        <v>4.925508</v>
      </c>
      <c r="X161" s="34">
        <v>15.853329</v>
      </c>
      <c r="Y161" s="33">
        <v>5.072122</v>
      </c>
      <c r="Z161" s="58">
        <v>16.97301</v>
      </c>
      <c r="AA161" s="91">
        <f aca="true" t="shared" si="24" ref="AA161:AB165">+C161+E161+G161+I161+K161+M161+O161+Q161+S161+U161+W161+Y161</f>
        <v>59.601086</v>
      </c>
      <c r="AB161" s="74">
        <f t="shared" si="24"/>
        <v>185.60126100000002</v>
      </c>
    </row>
    <row r="162" spans="2:28" ht="14.25">
      <c r="B162" s="8" t="s">
        <v>18</v>
      </c>
      <c r="C162" s="97">
        <v>27.794686</v>
      </c>
      <c r="D162" s="97">
        <v>115.142379</v>
      </c>
      <c r="E162" s="70">
        <v>20.536368</v>
      </c>
      <c r="F162" s="81">
        <v>81.051641</v>
      </c>
      <c r="G162" s="80">
        <v>29.717435</v>
      </c>
      <c r="H162" s="105">
        <v>117.146146</v>
      </c>
      <c r="I162" s="80">
        <v>30.341386</v>
      </c>
      <c r="J162" s="80">
        <v>115.837862</v>
      </c>
      <c r="K162" s="81">
        <v>30.645404</v>
      </c>
      <c r="L162" s="81">
        <v>119.03832</v>
      </c>
      <c r="M162" s="80">
        <v>32.55532</v>
      </c>
      <c r="N162" s="80">
        <v>119.729747</v>
      </c>
      <c r="O162" s="81">
        <v>31.778066</v>
      </c>
      <c r="P162" s="80">
        <v>124.248045</v>
      </c>
      <c r="Q162" s="80">
        <v>33.483345</v>
      </c>
      <c r="R162" s="80">
        <v>118.818567</v>
      </c>
      <c r="S162" s="80">
        <v>32.293577</v>
      </c>
      <c r="T162" s="80">
        <v>121.642586</v>
      </c>
      <c r="U162" s="70">
        <v>32.198039</v>
      </c>
      <c r="V162" s="80">
        <v>122.506964</v>
      </c>
      <c r="W162" s="33">
        <v>34.462831</v>
      </c>
      <c r="X162" s="35">
        <v>122.932927</v>
      </c>
      <c r="Y162" s="33">
        <v>31.842849</v>
      </c>
      <c r="Z162" s="33">
        <v>122.635993</v>
      </c>
      <c r="AA162" s="92">
        <f t="shared" si="24"/>
        <v>367.64930599999997</v>
      </c>
      <c r="AB162" s="80">
        <f t="shared" si="24"/>
        <v>1400.7311770000001</v>
      </c>
    </row>
    <row r="163" spans="2:28" ht="14.25">
      <c r="B163" s="8" t="s">
        <v>19</v>
      </c>
      <c r="C163" s="97">
        <v>83.369697</v>
      </c>
      <c r="D163" s="97">
        <v>294.269831</v>
      </c>
      <c r="E163" s="70">
        <v>56.383268</v>
      </c>
      <c r="F163" s="81">
        <v>206.218924</v>
      </c>
      <c r="G163" s="80">
        <v>87.905786</v>
      </c>
      <c r="H163" s="105">
        <v>283.459625</v>
      </c>
      <c r="I163" s="80">
        <v>89.832097</v>
      </c>
      <c r="J163" s="80">
        <v>280.257138</v>
      </c>
      <c r="K163" s="81">
        <v>86.131601</v>
      </c>
      <c r="L163" s="81">
        <v>279.241915</v>
      </c>
      <c r="M163" s="80">
        <v>91.970886</v>
      </c>
      <c r="N163" s="80">
        <v>280.384007</v>
      </c>
      <c r="O163" s="81">
        <v>91.23612</v>
      </c>
      <c r="P163" s="80">
        <v>281.675478</v>
      </c>
      <c r="Q163" s="80">
        <v>91.153942</v>
      </c>
      <c r="R163" s="80">
        <v>297.211827</v>
      </c>
      <c r="S163" s="80">
        <v>87.338182</v>
      </c>
      <c r="T163" s="80">
        <v>247.357189</v>
      </c>
      <c r="U163" s="70">
        <v>85.479954</v>
      </c>
      <c r="V163" s="80">
        <v>267.505799</v>
      </c>
      <c r="W163" s="64">
        <v>88.122949</v>
      </c>
      <c r="X163" s="65">
        <v>267.587509</v>
      </c>
      <c r="Y163" s="64">
        <v>84.581622</v>
      </c>
      <c r="Z163" s="66">
        <v>268.89495</v>
      </c>
      <c r="AA163" s="92">
        <f t="shared" si="24"/>
        <v>1023.5061040000002</v>
      </c>
      <c r="AB163" s="80">
        <f t="shared" si="24"/>
        <v>3254.064192</v>
      </c>
    </row>
    <row r="164" spans="2:28" ht="14.25">
      <c r="B164" s="8" t="s">
        <v>20</v>
      </c>
      <c r="C164" s="97">
        <v>25.04566</v>
      </c>
      <c r="D164" s="97">
        <v>57.606241</v>
      </c>
      <c r="E164" s="70">
        <v>23.836485</v>
      </c>
      <c r="F164" s="81">
        <v>53.215322</v>
      </c>
      <c r="G164" s="80">
        <v>27.067563</v>
      </c>
      <c r="H164" s="105">
        <v>60.815019</v>
      </c>
      <c r="I164" s="80">
        <v>28.815602</v>
      </c>
      <c r="J164" s="80">
        <v>61.665959</v>
      </c>
      <c r="K164" s="81">
        <v>27.693146</v>
      </c>
      <c r="L164" s="81">
        <v>62.721101</v>
      </c>
      <c r="M164" s="80">
        <v>30.424666</v>
      </c>
      <c r="N164" s="80">
        <v>64.113759</v>
      </c>
      <c r="O164" s="81">
        <v>31.511406</v>
      </c>
      <c r="P164" s="80">
        <v>65.547402</v>
      </c>
      <c r="Q164" s="80">
        <v>32.333033</v>
      </c>
      <c r="R164" s="80">
        <v>66.264394</v>
      </c>
      <c r="S164" s="80">
        <v>30.880678</v>
      </c>
      <c r="T164" s="80">
        <v>65.921054</v>
      </c>
      <c r="U164" s="70">
        <v>33.080488</v>
      </c>
      <c r="V164" s="80">
        <v>71.174464</v>
      </c>
      <c r="W164" s="33">
        <v>33.254295</v>
      </c>
      <c r="X164" s="35">
        <v>72.58864</v>
      </c>
      <c r="Y164" s="33">
        <v>31.893713</v>
      </c>
      <c r="Z164" s="33">
        <v>71.248735</v>
      </c>
      <c r="AA164" s="92">
        <f t="shared" si="24"/>
        <v>355.83673500000003</v>
      </c>
      <c r="AB164" s="80">
        <f t="shared" si="24"/>
        <v>772.88209</v>
      </c>
    </row>
    <row r="165" spans="2:28" ht="15" thickBot="1">
      <c r="B165" s="9" t="s">
        <v>21</v>
      </c>
      <c r="C165" s="98">
        <v>113.803105</v>
      </c>
      <c r="D165" s="98">
        <v>59.8301</v>
      </c>
      <c r="E165" s="71">
        <v>103.398427</v>
      </c>
      <c r="F165" s="88">
        <v>53.25249</v>
      </c>
      <c r="G165" s="87">
        <v>109.41602</v>
      </c>
      <c r="H165" s="106">
        <v>60.774521</v>
      </c>
      <c r="I165" s="87">
        <v>117.239925</v>
      </c>
      <c r="J165" s="87">
        <v>61.873351</v>
      </c>
      <c r="K165" s="88">
        <v>116.525333</v>
      </c>
      <c r="L165" s="88">
        <v>61.464804</v>
      </c>
      <c r="M165" s="87">
        <v>125.296289</v>
      </c>
      <c r="N165" s="87">
        <v>61.205362</v>
      </c>
      <c r="O165" s="88">
        <v>130.145768</v>
      </c>
      <c r="P165" s="87">
        <v>63.222007</v>
      </c>
      <c r="Q165" s="87">
        <v>125.054718</v>
      </c>
      <c r="R165" s="87">
        <v>49.790124</v>
      </c>
      <c r="S165" s="87">
        <v>120.682433</v>
      </c>
      <c r="T165" s="87">
        <v>49.442839</v>
      </c>
      <c r="U165" s="71">
        <v>120.797014</v>
      </c>
      <c r="V165" s="87">
        <v>49.670843</v>
      </c>
      <c r="W165" s="36">
        <v>122.275996</v>
      </c>
      <c r="X165" s="37">
        <v>49.66163</v>
      </c>
      <c r="Y165" s="36">
        <v>112.283655</v>
      </c>
      <c r="Z165" s="36">
        <v>49.81979</v>
      </c>
      <c r="AA165" s="93">
        <f t="shared" si="24"/>
        <v>1416.918683</v>
      </c>
      <c r="AB165" s="87">
        <f t="shared" si="24"/>
        <v>670.007861</v>
      </c>
    </row>
    <row r="166" spans="2:28" ht="15" thickBot="1">
      <c r="B166" s="10"/>
      <c r="C166" s="94"/>
      <c r="D166" s="94"/>
      <c r="E166" s="94"/>
      <c r="F166" s="123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124"/>
      <c r="V166" s="94"/>
      <c r="W166" s="94"/>
      <c r="X166" s="94"/>
      <c r="Y166" s="94"/>
      <c r="Z166" s="94"/>
      <c r="AA166" s="94"/>
      <c r="AB166" s="94"/>
    </row>
    <row r="167" spans="2:28" ht="15.75" thickBot="1">
      <c r="B167" s="11" t="s">
        <v>22</v>
      </c>
      <c r="C167" s="95">
        <f>SUM(C161:C165)</f>
        <v>255.09414900000002</v>
      </c>
      <c r="D167" s="95">
        <f>SUM(D161:D165)</f>
        <v>541.747782</v>
      </c>
      <c r="E167" s="95">
        <f>SUM(E161:E165)</f>
        <v>208.12945</v>
      </c>
      <c r="F167" s="95">
        <f>SUM(F161:F165)</f>
        <v>405.983176</v>
      </c>
      <c r="G167" s="95">
        <f>SUM(G161:G165)</f>
        <v>258.852146</v>
      </c>
      <c r="H167" s="95">
        <f>SUM(H161:H166)</f>
        <v>537.0042500000001</v>
      </c>
      <c r="I167" s="95">
        <f>SUM(I161:I166)</f>
        <v>271.018366</v>
      </c>
      <c r="J167" s="95">
        <f>SUM(J161:J166)</f>
        <v>534.414228</v>
      </c>
      <c r="K167" s="95">
        <f>SUM(K161:K166)</f>
        <v>265.77009499999997</v>
      </c>
      <c r="L167" s="95">
        <f>SUM(L161:L166)</f>
        <v>537.2040989999999</v>
      </c>
      <c r="M167" s="95">
        <f aca="true" t="shared" si="25" ref="M167:S167">SUM(M161:M165)</f>
        <v>285.062161</v>
      </c>
      <c r="N167" s="95">
        <f t="shared" si="25"/>
        <v>540.179329</v>
      </c>
      <c r="O167" s="95">
        <f t="shared" si="25"/>
        <v>289.565813</v>
      </c>
      <c r="P167" s="95">
        <f t="shared" si="25"/>
        <v>549.880244</v>
      </c>
      <c r="Q167" s="95">
        <f t="shared" si="25"/>
        <v>286.97772499999996</v>
      </c>
      <c r="R167" s="95">
        <f t="shared" si="25"/>
        <v>547.5066780000001</v>
      </c>
      <c r="S167" s="95">
        <f t="shared" si="25"/>
        <v>276.158574</v>
      </c>
      <c r="T167" s="95">
        <f>SUM(T161:T166)</f>
        <v>499.88721100000004</v>
      </c>
      <c r="U167" s="125">
        <f>SUM(U161:U166)</f>
        <v>278.167895</v>
      </c>
      <c r="V167" s="95">
        <f aca="true" t="shared" si="26" ref="V167:AB167">SUM(V161:V165)</f>
        <v>531.2830710000001</v>
      </c>
      <c r="W167" s="95">
        <f t="shared" si="26"/>
        <v>283.041579</v>
      </c>
      <c r="X167" s="95">
        <f t="shared" si="26"/>
        <v>528.624035</v>
      </c>
      <c r="Y167" s="95">
        <f t="shared" si="26"/>
        <v>265.67396099999996</v>
      </c>
      <c r="Z167" s="95">
        <f t="shared" si="26"/>
        <v>529.572478</v>
      </c>
      <c r="AA167" s="95">
        <f t="shared" si="26"/>
        <v>3223.5119140000006</v>
      </c>
      <c r="AB167" s="95">
        <f t="shared" si="26"/>
        <v>6283.286581</v>
      </c>
    </row>
    <row r="171" spans="2:28" ht="20.25">
      <c r="B171" s="136" t="s">
        <v>47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</row>
    <row r="172" spans="2:28" ht="18">
      <c r="B172" s="137" t="s">
        <v>45</v>
      </c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</row>
    <row r="173" ht="13.5" thickBot="1"/>
    <row r="174" spans="2:28" ht="15.75" thickBot="1">
      <c r="B174" s="138" t="s">
        <v>1</v>
      </c>
      <c r="C174" s="132" t="s">
        <v>2</v>
      </c>
      <c r="D174" s="133"/>
      <c r="E174" s="132" t="s">
        <v>3</v>
      </c>
      <c r="F174" s="133"/>
      <c r="G174" s="132" t="s">
        <v>4</v>
      </c>
      <c r="H174" s="133"/>
      <c r="I174" s="132" t="s">
        <v>5</v>
      </c>
      <c r="J174" s="133"/>
      <c r="K174" s="132" t="s">
        <v>6</v>
      </c>
      <c r="L174" s="133"/>
      <c r="M174" s="132" t="s">
        <v>7</v>
      </c>
      <c r="N174" s="133"/>
      <c r="O174" s="132" t="s">
        <v>8</v>
      </c>
      <c r="P174" s="133"/>
      <c r="Q174" s="132" t="s">
        <v>9</v>
      </c>
      <c r="R174" s="133"/>
      <c r="S174" s="132" t="s">
        <v>10</v>
      </c>
      <c r="T174" s="133"/>
      <c r="U174" s="132" t="s">
        <v>11</v>
      </c>
      <c r="V174" s="133"/>
      <c r="W174" s="132" t="s">
        <v>12</v>
      </c>
      <c r="X174" s="133"/>
      <c r="Y174" s="132" t="s">
        <v>13</v>
      </c>
      <c r="Z174" s="133"/>
      <c r="AA174" s="134" t="s">
        <v>14</v>
      </c>
      <c r="AB174" s="135"/>
    </row>
    <row r="175" spans="2:28" ht="15.75" thickBot="1">
      <c r="B175" s="139"/>
      <c r="C175" s="3" t="s">
        <v>15</v>
      </c>
      <c r="D175" s="4" t="s">
        <v>16</v>
      </c>
      <c r="E175" s="3" t="s">
        <v>15</v>
      </c>
      <c r="F175" s="4" t="s">
        <v>16</v>
      </c>
      <c r="G175" s="3" t="s">
        <v>15</v>
      </c>
      <c r="H175" s="4" t="s">
        <v>16</v>
      </c>
      <c r="I175" s="3" t="s">
        <v>15</v>
      </c>
      <c r="J175" s="4" t="s">
        <v>16</v>
      </c>
      <c r="K175" s="3" t="s">
        <v>15</v>
      </c>
      <c r="L175" s="4" t="s">
        <v>16</v>
      </c>
      <c r="M175" s="3" t="s">
        <v>15</v>
      </c>
      <c r="N175" s="4" t="s">
        <v>16</v>
      </c>
      <c r="O175" s="3" t="s">
        <v>15</v>
      </c>
      <c r="P175" s="4" t="s">
        <v>16</v>
      </c>
      <c r="Q175" s="3" t="s">
        <v>15</v>
      </c>
      <c r="R175" s="4" t="s">
        <v>16</v>
      </c>
      <c r="S175" s="3" t="s">
        <v>15</v>
      </c>
      <c r="T175" s="4" t="s">
        <v>16</v>
      </c>
      <c r="U175" s="3" t="s">
        <v>15</v>
      </c>
      <c r="V175" s="4" t="s">
        <v>16</v>
      </c>
      <c r="W175" s="3" t="s">
        <v>15</v>
      </c>
      <c r="X175" s="4" t="s">
        <v>16</v>
      </c>
      <c r="Y175" s="3" t="s">
        <v>15</v>
      </c>
      <c r="Z175" s="4" t="s">
        <v>16</v>
      </c>
      <c r="AA175" s="27" t="s">
        <v>15</v>
      </c>
      <c r="AB175" s="28" t="s">
        <v>16</v>
      </c>
    </row>
    <row r="176" spans="2:28" ht="14.25">
      <c r="B176" s="7" t="s">
        <v>17</v>
      </c>
      <c r="C176" s="96">
        <v>4.999475</v>
      </c>
      <c r="D176" s="96">
        <v>16.26668</v>
      </c>
      <c r="E176" s="69">
        <v>4.633903</v>
      </c>
      <c r="F176" s="75">
        <v>15.414291</v>
      </c>
      <c r="G176" s="74">
        <v>4.984954</v>
      </c>
      <c r="H176" s="105">
        <v>16.913635</v>
      </c>
      <c r="I176" s="80">
        <v>4.817765</v>
      </c>
      <c r="J176" s="74">
        <v>16.182843</v>
      </c>
      <c r="K176" s="81">
        <v>4.777162</v>
      </c>
      <c r="L176" s="81">
        <v>20.69789</v>
      </c>
      <c r="M176" s="74">
        <v>5.009899</v>
      </c>
      <c r="N176" s="74">
        <v>16.824705</v>
      </c>
      <c r="O176" s="81">
        <v>4.854913</v>
      </c>
      <c r="P176" s="74">
        <v>15.869474</v>
      </c>
      <c r="Q176" s="80">
        <v>4.889955</v>
      </c>
      <c r="R176" s="74">
        <v>16.466818</v>
      </c>
      <c r="S176" s="80">
        <v>4.957026</v>
      </c>
      <c r="T176" s="74">
        <v>16.476465</v>
      </c>
      <c r="U176" s="70">
        <v>5.019737</v>
      </c>
      <c r="V176" s="80">
        <v>16.544591</v>
      </c>
      <c r="W176" s="33"/>
      <c r="X176" s="34"/>
      <c r="Y176" s="33"/>
      <c r="Z176" s="58"/>
      <c r="AA176" s="91">
        <f aca="true" t="shared" si="27" ref="AA176:AB180">+C176+E176+G176+I176+K176+M176+O176+Q176+S176+U176+W176+Y176</f>
        <v>48.944789</v>
      </c>
      <c r="AB176" s="74">
        <f t="shared" si="27"/>
        <v>167.65739199999996</v>
      </c>
    </row>
    <row r="177" spans="2:28" ht="14.25">
      <c r="B177" s="8" t="s">
        <v>18</v>
      </c>
      <c r="C177" s="97">
        <v>29.139451</v>
      </c>
      <c r="D177" s="97">
        <v>120.863614</v>
      </c>
      <c r="E177" s="70">
        <v>29.094193</v>
      </c>
      <c r="F177" s="81">
        <v>129.26936</v>
      </c>
      <c r="G177" s="80">
        <v>30.005041</v>
      </c>
      <c r="H177" s="105">
        <v>112.830067</v>
      </c>
      <c r="I177" s="80">
        <v>31.651898</v>
      </c>
      <c r="J177" s="80">
        <v>120.009725</v>
      </c>
      <c r="K177" s="81">
        <v>32.507149</v>
      </c>
      <c r="L177" s="81">
        <v>121.049151</v>
      </c>
      <c r="M177" s="80">
        <v>32.839795</v>
      </c>
      <c r="N177" s="80">
        <v>120.939163</v>
      </c>
      <c r="O177" s="81">
        <v>33.942968</v>
      </c>
      <c r="P177" s="80">
        <v>120.582325</v>
      </c>
      <c r="Q177" s="80">
        <v>34.439101</v>
      </c>
      <c r="R177" s="80">
        <v>122.248051</v>
      </c>
      <c r="S177" s="80">
        <v>33.233566</v>
      </c>
      <c r="T177" s="80">
        <v>120.185663</v>
      </c>
      <c r="U177" s="70">
        <v>34.93486</v>
      </c>
      <c r="V177" s="80">
        <v>123.303445</v>
      </c>
      <c r="W177" s="33"/>
      <c r="X177" s="35"/>
      <c r="Y177" s="33"/>
      <c r="Z177" s="33"/>
      <c r="AA177" s="92">
        <f t="shared" si="27"/>
        <v>321.78802200000007</v>
      </c>
      <c r="AB177" s="80">
        <f t="shared" si="27"/>
        <v>1211.2805640000001</v>
      </c>
    </row>
    <row r="178" spans="2:28" ht="14.25">
      <c r="B178" s="8" t="s">
        <v>19</v>
      </c>
      <c r="C178" s="97">
        <v>78.878011</v>
      </c>
      <c r="D178" s="97">
        <v>270.544437</v>
      </c>
      <c r="E178" s="70">
        <v>80.790127</v>
      </c>
      <c r="F178" s="81">
        <v>270.246354</v>
      </c>
      <c r="G178" s="80">
        <v>85.543283</v>
      </c>
      <c r="H178" s="105">
        <v>269.91215</v>
      </c>
      <c r="I178" s="80">
        <v>83.926788</v>
      </c>
      <c r="J178" s="80">
        <v>273.722908</v>
      </c>
      <c r="K178" s="81">
        <v>86.035559</v>
      </c>
      <c r="L178" s="81">
        <v>271.056794</v>
      </c>
      <c r="M178" s="80">
        <v>88.561499</v>
      </c>
      <c r="N178" s="80">
        <v>268.363965</v>
      </c>
      <c r="O178" s="81">
        <v>96.972106</v>
      </c>
      <c r="P178" s="80">
        <v>276.785791</v>
      </c>
      <c r="Q178" s="80">
        <v>93.365087</v>
      </c>
      <c r="R178" s="80">
        <v>289.866007</v>
      </c>
      <c r="S178" s="80">
        <v>91.674568</v>
      </c>
      <c r="T178" s="80">
        <v>261.797733</v>
      </c>
      <c r="U178" s="70">
        <v>37.338949</v>
      </c>
      <c r="V178" s="80">
        <v>275.497808</v>
      </c>
      <c r="W178" s="64"/>
      <c r="X178" s="65"/>
      <c r="Y178" s="64"/>
      <c r="Z178" s="66"/>
      <c r="AA178" s="92">
        <f t="shared" si="27"/>
        <v>823.085977</v>
      </c>
      <c r="AB178" s="80">
        <f t="shared" si="27"/>
        <v>2727.793947</v>
      </c>
    </row>
    <row r="179" spans="2:28" ht="14.25">
      <c r="B179" s="8" t="s">
        <v>20</v>
      </c>
      <c r="C179" s="97">
        <v>28.727108</v>
      </c>
      <c r="D179" s="97">
        <v>71.809191</v>
      </c>
      <c r="E179" s="70">
        <v>29.667061</v>
      </c>
      <c r="F179" s="81">
        <v>73.48744</v>
      </c>
      <c r="G179" s="80">
        <v>30.778038</v>
      </c>
      <c r="H179" s="105">
        <v>73.40331</v>
      </c>
      <c r="I179" s="80">
        <v>31.022459</v>
      </c>
      <c r="J179" s="80">
        <v>73.566658</v>
      </c>
      <c r="K179" s="81">
        <v>33.487752</v>
      </c>
      <c r="L179" s="81">
        <v>75.386306</v>
      </c>
      <c r="M179" s="80">
        <v>33.633098</v>
      </c>
      <c r="N179" s="80">
        <v>75.863865</v>
      </c>
      <c r="O179" s="81">
        <v>35.554878</v>
      </c>
      <c r="P179" s="80">
        <v>76.614502</v>
      </c>
      <c r="Q179" s="80">
        <v>36.525387</v>
      </c>
      <c r="R179" s="80">
        <v>76.358889</v>
      </c>
      <c r="S179" s="80">
        <v>36.741068</v>
      </c>
      <c r="T179" s="80">
        <v>79.152313</v>
      </c>
      <c r="U179" s="70">
        <v>93.059783</v>
      </c>
      <c r="V179" s="80">
        <v>80.858776</v>
      </c>
      <c r="W179" s="33"/>
      <c r="X179" s="35"/>
      <c r="Y179" s="33"/>
      <c r="Z179" s="33"/>
      <c r="AA179" s="92">
        <f t="shared" si="27"/>
        <v>389.19663199999997</v>
      </c>
      <c r="AB179" s="80">
        <f t="shared" si="27"/>
        <v>756.50125</v>
      </c>
    </row>
    <row r="180" spans="2:28" ht="15" thickBot="1">
      <c r="B180" s="9" t="s">
        <v>21</v>
      </c>
      <c r="C180" s="98">
        <v>110.225603</v>
      </c>
      <c r="D180" s="98">
        <v>49.448352</v>
      </c>
      <c r="E180" s="71">
        <v>106.866903</v>
      </c>
      <c r="F180" s="88">
        <v>49.775009</v>
      </c>
      <c r="G180" s="87">
        <v>104.334373</v>
      </c>
      <c r="H180" s="106">
        <v>49.499259</v>
      </c>
      <c r="I180" s="87">
        <v>113.67197</v>
      </c>
      <c r="J180" s="87">
        <v>50.907187</v>
      </c>
      <c r="K180" s="88">
        <v>121.312046</v>
      </c>
      <c r="L180" s="88">
        <v>51.286211</v>
      </c>
      <c r="M180" s="87">
        <v>123.065738</v>
      </c>
      <c r="N180" s="87">
        <v>52.000638</v>
      </c>
      <c r="O180" s="88">
        <v>126.399731</v>
      </c>
      <c r="P180" s="87">
        <v>52.002034</v>
      </c>
      <c r="Q180" s="87">
        <v>134.274355</v>
      </c>
      <c r="R180" s="87">
        <v>52.48334</v>
      </c>
      <c r="S180" s="87">
        <v>137.179067</v>
      </c>
      <c r="T180" s="87">
        <v>55.143221</v>
      </c>
      <c r="U180" s="71">
        <v>136.526883</v>
      </c>
      <c r="V180" s="87">
        <v>55.707276</v>
      </c>
      <c r="W180" s="36"/>
      <c r="X180" s="37"/>
      <c r="Y180" s="36"/>
      <c r="Z180" s="36"/>
      <c r="AA180" s="93">
        <f t="shared" si="27"/>
        <v>1213.856669</v>
      </c>
      <c r="AB180" s="87">
        <f t="shared" si="27"/>
        <v>518.252527</v>
      </c>
    </row>
    <row r="181" spans="2:28" ht="15" thickBot="1">
      <c r="B181" s="10"/>
      <c r="C181" s="94"/>
      <c r="D181" s="94"/>
      <c r="E181" s="94"/>
      <c r="F181" s="123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124"/>
      <c r="V181" s="94"/>
      <c r="W181" s="94"/>
      <c r="X181" s="94"/>
      <c r="Y181" s="94"/>
      <c r="Z181" s="94"/>
      <c r="AA181" s="94"/>
      <c r="AB181" s="94"/>
    </row>
    <row r="182" spans="2:28" ht="15.75" thickBot="1">
      <c r="B182" s="11" t="s">
        <v>22</v>
      </c>
      <c r="C182" s="95">
        <f>SUM(C176:C180)</f>
        <v>251.969648</v>
      </c>
      <c r="D182" s="95">
        <f>SUM(D176:D180)</f>
        <v>528.932274</v>
      </c>
      <c r="E182" s="95">
        <f>SUM(E176:E180)</f>
        <v>251.052187</v>
      </c>
      <c r="F182" s="95">
        <f>SUM(F176:F180)</f>
        <v>538.192454</v>
      </c>
      <c r="G182" s="95">
        <f>SUM(G176:G180)</f>
        <v>255.645689</v>
      </c>
      <c r="H182" s="95">
        <f>SUM(H176:H181)</f>
        <v>522.5584210000001</v>
      </c>
      <c r="I182" s="95">
        <f>SUM(I176:I181)</f>
        <v>265.09088</v>
      </c>
      <c r="J182" s="95">
        <f>SUM(J176:J181)</f>
        <v>534.389321</v>
      </c>
      <c r="K182" s="95">
        <f>SUM(K176:K181)</f>
        <v>278.119668</v>
      </c>
      <c r="L182" s="95">
        <f>SUM(L176:L181)</f>
        <v>539.476352</v>
      </c>
      <c r="M182" s="95">
        <f aca="true" t="shared" si="28" ref="M182:S182">SUM(M176:M180)</f>
        <v>283.110029</v>
      </c>
      <c r="N182" s="95">
        <f t="shared" si="28"/>
        <v>533.992336</v>
      </c>
      <c r="O182" s="95">
        <f t="shared" si="28"/>
        <v>297.724596</v>
      </c>
      <c r="P182" s="95">
        <f t="shared" si="28"/>
        <v>541.8541260000001</v>
      </c>
      <c r="Q182" s="95">
        <f t="shared" si="28"/>
        <v>303.493885</v>
      </c>
      <c r="R182" s="95">
        <f t="shared" si="28"/>
        <v>557.423105</v>
      </c>
      <c r="S182" s="95">
        <f t="shared" si="28"/>
        <v>303.785295</v>
      </c>
      <c r="T182" s="95">
        <f>SUM(T176:T181)</f>
        <v>532.755395</v>
      </c>
      <c r="U182" s="125">
        <f>SUM(U176:U181)</f>
        <v>306.880212</v>
      </c>
      <c r="V182" s="95">
        <f aca="true" t="shared" si="29" ref="V182:AB182">SUM(V176:V180)</f>
        <v>551.9118960000001</v>
      </c>
      <c r="W182" s="95">
        <f t="shared" si="29"/>
        <v>0</v>
      </c>
      <c r="X182" s="95">
        <f t="shared" si="29"/>
        <v>0</v>
      </c>
      <c r="Y182" s="95">
        <f t="shared" si="29"/>
        <v>0</v>
      </c>
      <c r="Z182" s="95">
        <f t="shared" si="29"/>
        <v>0</v>
      </c>
      <c r="AA182" s="95">
        <f t="shared" si="29"/>
        <v>2796.872089</v>
      </c>
      <c r="AB182" s="95">
        <f t="shared" si="29"/>
        <v>5381.48568</v>
      </c>
    </row>
  </sheetData>
  <sheetProtection/>
  <mergeCells count="192">
    <mergeCell ref="B66:AB66"/>
    <mergeCell ref="B67:AB67"/>
    <mergeCell ref="Q174:R174"/>
    <mergeCell ref="S174:T174"/>
    <mergeCell ref="U174:V174"/>
    <mergeCell ref="W174:X174"/>
    <mergeCell ref="Y174:Z174"/>
    <mergeCell ref="AA174:AB174"/>
    <mergeCell ref="B171:AB171"/>
    <mergeCell ref="B172:AB172"/>
    <mergeCell ref="B174:B175"/>
    <mergeCell ref="C174:D174"/>
    <mergeCell ref="E174:F174"/>
    <mergeCell ref="G174:H174"/>
    <mergeCell ref="I174:J174"/>
    <mergeCell ref="K174:L174"/>
    <mergeCell ref="M174:N174"/>
    <mergeCell ref="O174:P174"/>
    <mergeCell ref="Q159:R159"/>
    <mergeCell ref="S159:T159"/>
    <mergeCell ref="U159:V159"/>
    <mergeCell ref="W159:X159"/>
    <mergeCell ref="M159:N159"/>
    <mergeCell ref="O159:P159"/>
    <mergeCell ref="Y159:Z159"/>
    <mergeCell ref="AA159:AB159"/>
    <mergeCell ref="B156:AB156"/>
    <mergeCell ref="B157:AB157"/>
    <mergeCell ref="B159:B160"/>
    <mergeCell ref="C159:D159"/>
    <mergeCell ref="E159:F159"/>
    <mergeCell ref="G159:H159"/>
    <mergeCell ref="I159:J159"/>
    <mergeCell ref="K159:L159"/>
    <mergeCell ref="Q144:R144"/>
    <mergeCell ref="S144:T144"/>
    <mergeCell ref="U144:V144"/>
    <mergeCell ref="W144:X144"/>
    <mergeCell ref="Y144:Z144"/>
    <mergeCell ref="AA144:AB144"/>
    <mergeCell ref="B141:AB141"/>
    <mergeCell ref="B142:AB142"/>
    <mergeCell ref="B144:B145"/>
    <mergeCell ref="C144:D144"/>
    <mergeCell ref="E144:F144"/>
    <mergeCell ref="G144:H144"/>
    <mergeCell ref="I144:J144"/>
    <mergeCell ref="K144:L144"/>
    <mergeCell ref="M144:N144"/>
    <mergeCell ref="O144:P144"/>
    <mergeCell ref="Y114:Z114"/>
    <mergeCell ref="AA114:AB114"/>
    <mergeCell ref="Q114:R114"/>
    <mergeCell ref="S114:T114"/>
    <mergeCell ref="U114:V114"/>
    <mergeCell ref="W114:X114"/>
    <mergeCell ref="B111:AB111"/>
    <mergeCell ref="B112:AB112"/>
    <mergeCell ref="B114:B115"/>
    <mergeCell ref="C114:D114"/>
    <mergeCell ref="E114:F114"/>
    <mergeCell ref="G114:H114"/>
    <mergeCell ref="I114:J114"/>
    <mergeCell ref="K114:L114"/>
    <mergeCell ref="M114:N114"/>
    <mergeCell ref="O114:P114"/>
    <mergeCell ref="M69:N69"/>
    <mergeCell ref="O69:P69"/>
    <mergeCell ref="Y69:Z69"/>
    <mergeCell ref="AA69:AB69"/>
    <mergeCell ref="Q69:R69"/>
    <mergeCell ref="S69:T69"/>
    <mergeCell ref="U69:V69"/>
    <mergeCell ref="W69:X69"/>
    <mergeCell ref="B69:B70"/>
    <mergeCell ref="C69:D69"/>
    <mergeCell ref="E69:F69"/>
    <mergeCell ref="G69:H69"/>
    <mergeCell ref="I69:J69"/>
    <mergeCell ref="K69:L69"/>
    <mergeCell ref="Q54:R54"/>
    <mergeCell ref="S54:T54"/>
    <mergeCell ref="Y54:Z54"/>
    <mergeCell ref="AA54:AB54"/>
    <mergeCell ref="U54:V54"/>
    <mergeCell ref="W54:X54"/>
    <mergeCell ref="I54:J54"/>
    <mergeCell ref="K54:L54"/>
    <mergeCell ref="M54:N54"/>
    <mergeCell ref="O54:P54"/>
    <mergeCell ref="B54:B55"/>
    <mergeCell ref="C54:D54"/>
    <mergeCell ref="E54:F54"/>
    <mergeCell ref="G54:H54"/>
    <mergeCell ref="Y39:Z39"/>
    <mergeCell ref="AA39:AB39"/>
    <mergeCell ref="B51:AB51"/>
    <mergeCell ref="B52:AB52"/>
    <mergeCell ref="Q39:R39"/>
    <mergeCell ref="S39:T39"/>
    <mergeCell ref="U39:V39"/>
    <mergeCell ref="W39:X39"/>
    <mergeCell ref="I39:J39"/>
    <mergeCell ref="K39:L39"/>
    <mergeCell ref="M39:N39"/>
    <mergeCell ref="O39:P39"/>
    <mergeCell ref="B39:B40"/>
    <mergeCell ref="C39:D39"/>
    <mergeCell ref="E39:F39"/>
    <mergeCell ref="G39:H39"/>
    <mergeCell ref="E9:F9"/>
    <mergeCell ref="G9:H9"/>
    <mergeCell ref="Y24:Z24"/>
    <mergeCell ref="AA24:AB24"/>
    <mergeCell ref="B36:AB36"/>
    <mergeCell ref="B37:AB37"/>
    <mergeCell ref="Q24:R24"/>
    <mergeCell ref="S24:T24"/>
    <mergeCell ref="U24:V24"/>
    <mergeCell ref="W24:X24"/>
    <mergeCell ref="M24:N24"/>
    <mergeCell ref="O24:P24"/>
    <mergeCell ref="B24:B25"/>
    <mergeCell ref="C24:D24"/>
    <mergeCell ref="E24:F24"/>
    <mergeCell ref="G24:H24"/>
    <mergeCell ref="I24:J24"/>
    <mergeCell ref="K24:L24"/>
    <mergeCell ref="Y9:Z9"/>
    <mergeCell ref="AA9:AB9"/>
    <mergeCell ref="B21:AB21"/>
    <mergeCell ref="B22:AB22"/>
    <mergeCell ref="Q9:R9"/>
    <mergeCell ref="S9:T9"/>
    <mergeCell ref="U9:V9"/>
    <mergeCell ref="W9:X9"/>
    <mergeCell ref="I9:J9"/>
    <mergeCell ref="K9:L9"/>
    <mergeCell ref="M84:N84"/>
    <mergeCell ref="O84:P84"/>
    <mergeCell ref="B6:AB6"/>
    <mergeCell ref="B7:AB7"/>
    <mergeCell ref="B81:AB81"/>
    <mergeCell ref="B82:AB82"/>
    <mergeCell ref="M9:N9"/>
    <mergeCell ref="O9:P9"/>
    <mergeCell ref="B9:B10"/>
    <mergeCell ref="C9:D9"/>
    <mergeCell ref="B84:B85"/>
    <mergeCell ref="C84:D84"/>
    <mergeCell ref="E84:F84"/>
    <mergeCell ref="G84:H84"/>
    <mergeCell ref="I84:J84"/>
    <mergeCell ref="K84:L84"/>
    <mergeCell ref="Y84:Z84"/>
    <mergeCell ref="AA84:AB84"/>
    <mergeCell ref="Q84:R84"/>
    <mergeCell ref="S84:T84"/>
    <mergeCell ref="U84:V84"/>
    <mergeCell ref="W84:X84"/>
    <mergeCell ref="Y99:Z99"/>
    <mergeCell ref="AA99:AB99"/>
    <mergeCell ref="M99:N99"/>
    <mergeCell ref="O99:P99"/>
    <mergeCell ref="Q99:R99"/>
    <mergeCell ref="S99:T99"/>
    <mergeCell ref="B96:AB96"/>
    <mergeCell ref="B97:AB97"/>
    <mergeCell ref="B99:B100"/>
    <mergeCell ref="C99:D99"/>
    <mergeCell ref="E99:F99"/>
    <mergeCell ref="G99:H99"/>
    <mergeCell ref="I99:J99"/>
    <mergeCell ref="K99:L99"/>
    <mergeCell ref="U99:V99"/>
    <mergeCell ref="W99:X99"/>
    <mergeCell ref="B126:AB126"/>
    <mergeCell ref="B127:AB127"/>
    <mergeCell ref="B129:B130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Y129:Z129"/>
    <mergeCell ref="AA129:AB129"/>
  </mergeCells>
  <printOptions/>
  <pageMargins left="0.75" right="0.75" top="1" bottom="1" header="0" footer="0"/>
  <pageSetup horizontalDpi="600" verticalDpi="600" orientation="portrait" r:id="rId1"/>
  <ignoredErrors>
    <ignoredError sqref="H10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5:AB199"/>
  <sheetViews>
    <sheetView zoomScale="79" zoomScaleNormal="79" zoomScalePageLayoutView="0" workbookViewId="0" topLeftCell="M179">
      <selection activeCell="V198" sqref="V198"/>
    </sheetView>
  </sheetViews>
  <sheetFormatPr defaultColWidth="9.14062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29" max="16384" width="11.421875" style="0" customWidth="1"/>
  </cols>
  <sheetData>
    <row r="5" spans="2:28" ht="1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2:28" ht="15.7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28" ht="20.25">
      <c r="B7" s="136" t="s">
        <v>48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2:28" ht="18"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</row>
    <row r="9" spans="2:15" ht="18.75" thickBot="1">
      <c r="B9" s="1"/>
      <c r="C9" s="19"/>
      <c r="D9" s="19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28" ht="15.75" thickBot="1">
      <c r="B10" s="138" t="s">
        <v>1</v>
      </c>
      <c r="C10" s="132" t="s">
        <v>2</v>
      </c>
      <c r="D10" s="133"/>
      <c r="E10" s="132" t="s">
        <v>3</v>
      </c>
      <c r="F10" s="133"/>
      <c r="G10" s="132" t="s">
        <v>4</v>
      </c>
      <c r="H10" s="133"/>
      <c r="I10" s="132" t="s">
        <v>5</v>
      </c>
      <c r="J10" s="133"/>
      <c r="K10" s="132" t="s">
        <v>6</v>
      </c>
      <c r="L10" s="133"/>
      <c r="M10" s="132" t="s">
        <v>7</v>
      </c>
      <c r="N10" s="133"/>
      <c r="O10" s="132" t="s">
        <v>8</v>
      </c>
      <c r="P10" s="133"/>
      <c r="Q10" s="132" t="s">
        <v>9</v>
      </c>
      <c r="R10" s="133"/>
      <c r="S10" s="132" t="s">
        <v>10</v>
      </c>
      <c r="T10" s="133"/>
      <c r="U10" s="132" t="s">
        <v>11</v>
      </c>
      <c r="V10" s="133"/>
      <c r="W10" s="132" t="s">
        <v>12</v>
      </c>
      <c r="X10" s="133"/>
      <c r="Y10" s="132" t="s">
        <v>13</v>
      </c>
      <c r="Z10" s="133"/>
      <c r="AA10" s="134" t="s">
        <v>14</v>
      </c>
      <c r="AB10" s="135"/>
    </row>
    <row r="11" spans="2:28" ht="15.75" thickBot="1">
      <c r="B11" s="139"/>
      <c r="C11" s="3" t="s">
        <v>15</v>
      </c>
      <c r="D11" s="4" t="s">
        <v>16</v>
      </c>
      <c r="E11" s="3" t="s">
        <v>15</v>
      </c>
      <c r="F11" s="4" t="s">
        <v>16</v>
      </c>
      <c r="G11" s="3" t="s">
        <v>15</v>
      </c>
      <c r="H11" s="4" t="s">
        <v>16</v>
      </c>
      <c r="I11" s="3" t="s">
        <v>15</v>
      </c>
      <c r="J11" s="4" t="s">
        <v>16</v>
      </c>
      <c r="K11" s="3" t="s">
        <v>15</v>
      </c>
      <c r="L11" s="4" t="s">
        <v>16</v>
      </c>
      <c r="M11" s="3" t="s">
        <v>15</v>
      </c>
      <c r="N11" s="4" t="s">
        <v>16</v>
      </c>
      <c r="O11" s="3" t="s">
        <v>15</v>
      </c>
      <c r="P11" s="4" t="s">
        <v>16</v>
      </c>
      <c r="Q11" s="3" t="s">
        <v>15</v>
      </c>
      <c r="R11" s="4" t="s">
        <v>16</v>
      </c>
      <c r="S11" s="3" t="s">
        <v>15</v>
      </c>
      <c r="T11" s="4" t="s">
        <v>16</v>
      </c>
      <c r="U11" s="3" t="s">
        <v>15</v>
      </c>
      <c r="V11" s="4" t="s">
        <v>16</v>
      </c>
      <c r="W11" s="3" t="s">
        <v>15</v>
      </c>
      <c r="X11" s="4" t="s">
        <v>16</v>
      </c>
      <c r="Y11" s="3" t="s">
        <v>15</v>
      </c>
      <c r="Z11" s="4" t="s">
        <v>16</v>
      </c>
      <c r="AA11" s="5" t="s">
        <v>15</v>
      </c>
      <c r="AB11" s="6" t="s">
        <v>16</v>
      </c>
    </row>
    <row r="12" spans="2:28" ht="14.25">
      <c r="B12" s="7" t="s">
        <v>17</v>
      </c>
      <c r="C12" s="35">
        <v>0.040302</v>
      </c>
      <c r="D12" s="35">
        <v>1.928</v>
      </c>
      <c r="E12" s="35">
        <v>0.040009</v>
      </c>
      <c r="F12" s="35">
        <v>1.971</v>
      </c>
      <c r="G12" s="35">
        <v>0.038467</v>
      </c>
      <c r="H12" s="80">
        <v>2.074</v>
      </c>
      <c r="I12" s="80">
        <v>0.955267</v>
      </c>
      <c r="J12" s="80">
        <v>1.98613</v>
      </c>
      <c r="K12" s="80">
        <v>0.716386</v>
      </c>
      <c r="L12" s="80">
        <v>1.8400699999999999</v>
      </c>
      <c r="M12" s="80">
        <v>0.154957</v>
      </c>
      <c r="N12" s="80">
        <v>0.23972</v>
      </c>
      <c r="O12" s="80">
        <v>0.108896</v>
      </c>
      <c r="P12" s="80">
        <v>0.23972</v>
      </c>
      <c r="Q12" s="80">
        <v>0.537846</v>
      </c>
      <c r="R12" s="80">
        <v>2.12124</v>
      </c>
      <c r="S12" s="80">
        <v>0.554732</v>
      </c>
      <c r="T12" s="80">
        <v>2.18004</v>
      </c>
      <c r="U12" s="80">
        <v>0.04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74">
        <f aca="true" t="shared" si="0" ref="AA12:AB16">SUM(C12,E12,G12,I12,K12,M12,O12,Q12,S12,U12,W12,Y12)</f>
        <v>3.186862</v>
      </c>
      <c r="AB12" s="74">
        <f t="shared" si="0"/>
        <v>14.57992</v>
      </c>
    </row>
    <row r="13" spans="2:28" ht="14.25">
      <c r="B13" s="8" t="s">
        <v>20</v>
      </c>
      <c r="C13" s="35">
        <v>7.446603</v>
      </c>
      <c r="D13" s="35">
        <v>0.781</v>
      </c>
      <c r="E13" s="35">
        <v>7.330566</v>
      </c>
      <c r="F13" s="35">
        <v>0.506</v>
      </c>
      <c r="G13" s="35">
        <v>7.039011</v>
      </c>
      <c r="H13" s="80">
        <v>0.337</v>
      </c>
      <c r="I13" s="80">
        <v>18.340156</v>
      </c>
      <c r="J13" s="80">
        <v>0.21939</v>
      </c>
      <c r="K13" s="80">
        <v>18.046573</v>
      </c>
      <c r="L13" s="80">
        <v>0.18158000000000002</v>
      </c>
      <c r="M13" s="80">
        <v>11.445017</v>
      </c>
      <c r="N13" s="80">
        <v>0.1974</v>
      </c>
      <c r="O13" s="80">
        <v>10.02229</v>
      </c>
      <c r="P13" s="80">
        <v>0.0612</v>
      </c>
      <c r="Q13" s="80">
        <v>14.118858099999999</v>
      </c>
      <c r="R13" s="80">
        <v>0.63044</v>
      </c>
      <c r="S13" s="80">
        <v>15.109589</v>
      </c>
      <c r="T13" s="80">
        <v>2.0937099999999997</v>
      </c>
      <c r="U13" s="80">
        <v>21.2567924</v>
      </c>
      <c r="V13" s="80">
        <v>49.69946</v>
      </c>
      <c r="W13" s="80">
        <v>11.7674463</v>
      </c>
      <c r="X13" s="80">
        <v>25.52155</v>
      </c>
      <c r="Y13" s="80">
        <v>18.6324915</v>
      </c>
      <c r="Z13" s="80">
        <v>24.364169999999998</v>
      </c>
      <c r="AA13" s="80">
        <f t="shared" si="0"/>
        <v>160.5553933</v>
      </c>
      <c r="AB13" s="80">
        <f t="shared" si="0"/>
        <v>104.5929</v>
      </c>
    </row>
    <row r="14" spans="2:28" ht="14.25">
      <c r="B14" s="8" t="s">
        <v>18</v>
      </c>
      <c r="C14" s="35">
        <v>0.420596</v>
      </c>
      <c r="D14" s="35">
        <v>49.972</v>
      </c>
      <c r="E14" s="35">
        <v>0.416474</v>
      </c>
      <c r="F14" s="35">
        <v>47.207</v>
      </c>
      <c r="G14" s="35">
        <v>0.406178</v>
      </c>
      <c r="H14" s="80">
        <v>43.449</v>
      </c>
      <c r="I14" s="80">
        <v>18.338256</v>
      </c>
      <c r="J14" s="80">
        <v>43.81006</v>
      </c>
      <c r="K14" s="80">
        <v>17.538513</v>
      </c>
      <c r="L14" s="80">
        <v>44.108000000000004</v>
      </c>
      <c r="M14" s="80">
        <v>12.605021</v>
      </c>
      <c r="N14" s="80">
        <v>28.14195</v>
      </c>
      <c r="O14" s="80">
        <v>10.957253</v>
      </c>
      <c r="P14" s="80">
        <v>28.330209999999997</v>
      </c>
      <c r="Q14" s="80">
        <v>16.6946262</v>
      </c>
      <c r="R14" s="80">
        <v>47.39202</v>
      </c>
      <c r="S14" s="80">
        <v>15.771984</v>
      </c>
      <c r="T14" s="80">
        <v>46.73941</v>
      </c>
      <c r="U14" s="80">
        <v>12.108138</v>
      </c>
      <c r="V14" s="80">
        <v>46.47558</v>
      </c>
      <c r="W14" s="80">
        <v>8.4837647</v>
      </c>
      <c r="X14" s="80">
        <v>29.5341</v>
      </c>
      <c r="Y14" s="80">
        <v>18.966598980000004</v>
      </c>
      <c r="Z14" s="80">
        <v>30.50355</v>
      </c>
      <c r="AA14" s="80">
        <f t="shared" si="0"/>
        <v>132.70740288000002</v>
      </c>
      <c r="AB14" s="80">
        <f t="shared" si="0"/>
        <v>485.66288000000003</v>
      </c>
    </row>
    <row r="15" spans="2:28" ht="14.25">
      <c r="B15" s="8" t="s">
        <v>19</v>
      </c>
      <c r="C15" s="35">
        <v>0.854619</v>
      </c>
      <c r="D15" s="35">
        <v>223.718</v>
      </c>
      <c r="E15" s="35">
        <v>0.847299</v>
      </c>
      <c r="F15" s="35">
        <v>221.152</v>
      </c>
      <c r="G15" s="35">
        <v>0.823806</v>
      </c>
      <c r="H15" s="80">
        <v>218.265</v>
      </c>
      <c r="I15" s="80">
        <v>54.689612</v>
      </c>
      <c r="J15" s="80">
        <v>216.98524</v>
      </c>
      <c r="K15" s="80">
        <v>54.870741</v>
      </c>
      <c r="L15" s="80">
        <v>216.50561</v>
      </c>
      <c r="M15" s="80">
        <v>56.477815</v>
      </c>
      <c r="N15" s="80">
        <v>219.33153</v>
      </c>
      <c r="O15" s="80">
        <v>48.908883</v>
      </c>
      <c r="P15" s="80">
        <v>205.524</v>
      </c>
      <c r="Q15" s="80">
        <v>41.805111100000005</v>
      </c>
      <c r="R15" s="80">
        <v>206.98445999999998</v>
      </c>
      <c r="S15" s="80">
        <v>49.591983</v>
      </c>
      <c r="T15" s="80">
        <v>209.67459</v>
      </c>
      <c r="U15" s="80">
        <v>48.410607</v>
      </c>
      <c r="V15" s="80">
        <v>201.08528</v>
      </c>
      <c r="W15" s="80">
        <v>53.4382365</v>
      </c>
      <c r="X15" s="80">
        <v>199.52110999999996</v>
      </c>
      <c r="Y15" s="80">
        <v>47.218561799999996</v>
      </c>
      <c r="Z15" s="80">
        <v>196.00298</v>
      </c>
      <c r="AA15" s="80">
        <f t="shared" si="0"/>
        <v>457.9372744</v>
      </c>
      <c r="AB15" s="80">
        <f t="shared" si="0"/>
        <v>2534.7498</v>
      </c>
    </row>
    <row r="16" spans="2:28" ht="15" thickBot="1">
      <c r="B16" s="9" t="s">
        <v>21</v>
      </c>
      <c r="C16" s="37">
        <v>43.922433</v>
      </c>
      <c r="D16" s="37">
        <v>0</v>
      </c>
      <c r="E16" s="37">
        <v>43.014525</v>
      </c>
      <c r="F16" s="37">
        <v>0</v>
      </c>
      <c r="G16" s="37">
        <v>39.148538</v>
      </c>
      <c r="H16" s="87">
        <v>0</v>
      </c>
      <c r="I16" s="87">
        <v>55.789384</v>
      </c>
      <c r="J16" s="87">
        <v>0</v>
      </c>
      <c r="K16" s="87">
        <v>57.078074</v>
      </c>
      <c r="L16" s="87">
        <v>0</v>
      </c>
      <c r="M16" s="87">
        <v>59.039329</v>
      </c>
      <c r="N16" s="87">
        <v>0</v>
      </c>
      <c r="O16" s="87">
        <v>53.523288</v>
      </c>
      <c r="P16" s="87">
        <v>0</v>
      </c>
      <c r="Q16" s="87">
        <v>48.820976980000005</v>
      </c>
      <c r="R16" s="87">
        <v>0</v>
      </c>
      <c r="S16" s="87">
        <v>52.672918</v>
      </c>
      <c r="T16" s="87">
        <v>0</v>
      </c>
      <c r="U16" s="87">
        <v>53.612829</v>
      </c>
      <c r="V16" s="87">
        <v>0</v>
      </c>
      <c r="W16" s="87">
        <v>52.684747</v>
      </c>
      <c r="X16" s="87">
        <v>0</v>
      </c>
      <c r="Y16" s="87">
        <v>52.260166</v>
      </c>
      <c r="Z16" s="87">
        <v>0</v>
      </c>
      <c r="AA16" s="87">
        <f t="shared" si="0"/>
        <v>611.56720798</v>
      </c>
      <c r="AB16" s="87">
        <f t="shared" si="0"/>
        <v>0</v>
      </c>
    </row>
    <row r="17" spans="2:28" ht="15" thickBot="1">
      <c r="B17" s="10"/>
      <c r="C17" s="121"/>
      <c r="D17" s="121"/>
      <c r="E17" s="121"/>
      <c r="F17" s="121"/>
      <c r="G17" s="121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2:28" ht="15.75" thickBot="1">
      <c r="B18" s="11" t="s">
        <v>22</v>
      </c>
      <c r="C18" s="122">
        <f>SUM(C12:C16)</f>
        <v>52.684552999999994</v>
      </c>
      <c r="D18" s="122">
        <f>SUM(D12:D16)</f>
        <v>276.399</v>
      </c>
      <c r="E18" s="122">
        <f aca="true" t="shared" si="1" ref="E18:AB18">SUM(E12:E16)</f>
        <v>51.648873</v>
      </c>
      <c r="F18" s="122">
        <f t="shared" si="1"/>
        <v>270.836</v>
      </c>
      <c r="G18" s="122">
        <f t="shared" si="1"/>
        <v>47.456</v>
      </c>
      <c r="H18" s="95">
        <f t="shared" si="1"/>
        <v>264.125</v>
      </c>
      <c r="I18" s="95">
        <f t="shared" si="1"/>
        <v>148.112675</v>
      </c>
      <c r="J18" s="95">
        <f t="shared" si="1"/>
        <v>263.00082</v>
      </c>
      <c r="K18" s="95">
        <f t="shared" si="1"/>
        <v>148.25028700000001</v>
      </c>
      <c r="L18" s="95">
        <f t="shared" si="1"/>
        <v>262.63526</v>
      </c>
      <c r="M18" s="95">
        <f t="shared" si="1"/>
        <v>139.722139</v>
      </c>
      <c r="N18" s="95">
        <f t="shared" si="1"/>
        <v>247.9106</v>
      </c>
      <c r="O18" s="95">
        <f t="shared" si="1"/>
        <v>123.52061</v>
      </c>
      <c r="P18" s="95">
        <f t="shared" si="1"/>
        <v>234.15512999999999</v>
      </c>
      <c r="Q18" s="95">
        <f t="shared" si="1"/>
        <v>121.97741838000002</v>
      </c>
      <c r="R18" s="95">
        <f t="shared" si="1"/>
        <v>257.12816</v>
      </c>
      <c r="S18" s="95">
        <f t="shared" si="1"/>
        <v>133.701206</v>
      </c>
      <c r="T18" s="95">
        <f t="shared" si="1"/>
        <v>260.68775</v>
      </c>
      <c r="U18" s="95">
        <f t="shared" si="1"/>
        <v>135.4283664</v>
      </c>
      <c r="V18" s="95">
        <f t="shared" si="1"/>
        <v>297.26032</v>
      </c>
      <c r="W18" s="95">
        <f t="shared" si="1"/>
        <v>126.3741945</v>
      </c>
      <c r="X18" s="95">
        <f t="shared" si="1"/>
        <v>254.57675999999998</v>
      </c>
      <c r="Y18" s="95">
        <f t="shared" si="1"/>
        <v>137.07781828</v>
      </c>
      <c r="Z18" s="95">
        <f t="shared" si="1"/>
        <v>250.8707</v>
      </c>
      <c r="AA18" s="95">
        <f t="shared" si="1"/>
        <v>1365.95414056</v>
      </c>
      <c r="AB18" s="95">
        <f t="shared" si="1"/>
        <v>3139.5855</v>
      </c>
    </row>
    <row r="21" spans="2:3" ht="15">
      <c r="B21" s="18"/>
      <c r="C21" s="14"/>
    </row>
    <row r="22" spans="2:28" ht="20.25">
      <c r="B22" s="136" t="s">
        <v>48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</row>
    <row r="23" spans="2:28" ht="18">
      <c r="B23" s="137" t="s">
        <v>23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</row>
    <row r="24" ht="13.5" thickBot="1"/>
    <row r="25" spans="2:28" ht="15.75" thickBot="1">
      <c r="B25" s="138" t="s">
        <v>1</v>
      </c>
      <c r="C25" s="132" t="s">
        <v>2</v>
      </c>
      <c r="D25" s="133"/>
      <c r="E25" s="132" t="s">
        <v>3</v>
      </c>
      <c r="F25" s="133"/>
      <c r="G25" s="132" t="s">
        <v>4</v>
      </c>
      <c r="H25" s="133"/>
      <c r="I25" s="132" t="s">
        <v>5</v>
      </c>
      <c r="J25" s="133"/>
      <c r="K25" s="132" t="s">
        <v>6</v>
      </c>
      <c r="L25" s="133"/>
      <c r="M25" s="132" t="s">
        <v>7</v>
      </c>
      <c r="N25" s="133"/>
      <c r="O25" s="132" t="s">
        <v>8</v>
      </c>
      <c r="P25" s="133"/>
      <c r="Q25" s="132" t="s">
        <v>9</v>
      </c>
      <c r="R25" s="133"/>
      <c r="S25" s="132" t="s">
        <v>10</v>
      </c>
      <c r="T25" s="133"/>
      <c r="U25" s="132" t="s">
        <v>11</v>
      </c>
      <c r="V25" s="133"/>
      <c r="W25" s="132" t="s">
        <v>12</v>
      </c>
      <c r="X25" s="133"/>
      <c r="Y25" s="132" t="s">
        <v>13</v>
      </c>
      <c r="Z25" s="133"/>
      <c r="AA25" s="134" t="s">
        <v>14</v>
      </c>
      <c r="AB25" s="135"/>
    </row>
    <row r="26" spans="2:28" ht="15.75" thickBot="1">
      <c r="B26" s="139"/>
      <c r="C26" s="3" t="s">
        <v>15</v>
      </c>
      <c r="D26" s="4" t="s">
        <v>16</v>
      </c>
      <c r="E26" s="3" t="s">
        <v>15</v>
      </c>
      <c r="F26" s="4" t="s">
        <v>16</v>
      </c>
      <c r="G26" s="3" t="s">
        <v>15</v>
      </c>
      <c r="H26" s="4" t="s">
        <v>16</v>
      </c>
      <c r="I26" s="3" t="s">
        <v>15</v>
      </c>
      <c r="J26" s="4" t="s">
        <v>16</v>
      </c>
      <c r="K26" s="3" t="s">
        <v>15</v>
      </c>
      <c r="L26" s="4" t="s">
        <v>16</v>
      </c>
      <c r="M26" s="3" t="s">
        <v>15</v>
      </c>
      <c r="N26" s="4" t="s">
        <v>16</v>
      </c>
      <c r="O26" s="3" t="s">
        <v>15</v>
      </c>
      <c r="P26" s="4" t="s">
        <v>16</v>
      </c>
      <c r="Q26" s="3" t="s">
        <v>15</v>
      </c>
      <c r="R26" s="4" t="s">
        <v>16</v>
      </c>
      <c r="S26" s="3" t="s">
        <v>15</v>
      </c>
      <c r="T26" s="4" t="s">
        <v>16</v>
      </c>
      <c r="U26" s="3" t="s">
        <v>15</v>
      </c>
      <c r="V26" s="4" t="s">
        <v>16</v>
      </c>
      <c r="W26" s="3" t="s">
        <v>15</v>
      </c>
      <c r="X26" s="4" t="s">
        <v>16</v>
      </c>
      <c r="Y26" s="3" t="s">
        <v>15</v>
      </c>
      <c r="Z26" s="4" t="s">
        <v>16</v>
      </c>
      <c r="AA26" s="5" t="s">
        <v>15</v>
      </c>
      <c r="AB26" s="6" t="s">
        <v>16</v>
      </c>
    </row>
    <row r="27" spans="2:28" ht="14.25">
      <c r="B27" s="7" t="s">
        <v>17</v>
      </c>
      <c r="C27" s="80">
        <v>0</v>
      </c>
      <c r="D27" s="80">
        <v>0</v>
      </c>
      <c r="E27" s="80">
        <v>0</v>
      </c>
      <c r="F27" s="80">
        <v>0</v>
      </c>
      <c r="G27" s="80">
        <v>0.001867</v>
      </c>
      <c r="H27" s="80">
        <v>0</v>
      </c>
      <c r="I27" s="80">
        <v>0.002816</v>
      </c>
      <c r="J27" s="80">
        <v>0</v>
      </c>
      <c r="K27" s="80">
        <v>0.002113</v>
      </c>
      <c r="L27" s="80">
        <v>0.008490000000000001</v>
      </c>
      <c r="M27" s="80">
        <v>0.002393</v>
      </c>
      <c r="N27" s="80">
        <v>0.008490000000000001</v>
      </c>
      <c r="O27" s="80">
        <v>0</v>
      </c>
      <c r="P27" s="80">
        <v>0</v>
      </c>
      <c r="Q27" s="80">
        <v>0.000952</v>
      </c>
      <c r="R27" s="80">
        <v>0</v>
      </c>
      <c r="S27" s="80">
        <v>0.000952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74">
        <f aca="true" t="shared" si="2" ref="AA27:AB31">SUM(C27,E27,G27,I27,K27,M27,O27,Q27,S27,U27,W27,Y27)</f>
        <v>0.011092999999999999</v>
      </c>
      <c r="AB27" s="74">
        <f t="shared" si="2"/>
        <v>0.016980000000000002</v>
      </c>
    </row>
    <row r="28" spans="2:28" ht="14.25">
      <c r="B28" s="8" t="s">
        <v>20</v>
      </c>
      <c r="C28" s="80">
        <v>19.3598945</v>
      </c>
      <c r="D28" s="80">
        <v>26.796619999999997</v>
      </c>
      <c r="E28" s="80">
        <v>18.1281315</v>
      </c>
      <c r="F28" s="80">
        <v>25.746290000000002</v>
      </c>
      <c r="G28" s="80">
        <v>21.134924899999998</v>
      </c>
      <c r="H28" s="80">
        <v>37.60416</v>
      </c>
      <c r="I28" s="80">
        <v>20.0459941</v>
      </c>
      <c r="J28" s="80">
        <v>26.92013</v>
      </c>
      <c r="K28" s="80">
        <v>20.87792824</v>
      </c>
      <c r="L28" s="80">
        <v>28.6835</v>
      </c>
      <c r="M28" s="80">
        <v>20.28088304</v>
      </c>
      <c r="N28" s="80">
        <v>30.15982</v>
      </c>
      <c r="O28" s="80">
        <v>21.32792254</v>
      </c>
      <c r="P28" s="80">
        <v>28.73582</v>
      </c>
      <c r="Q28" s="80">
        <v>20.59900314</v>
      </c>
      <c r="R28" s="80">
        <v>28.23653</v>
      </c>
      <c r="S28" s="80">
        <v>21.853918739999997</v>
      </c>
      <c r="T28" s="80">
        <v>30.24381</v>
      </c>
      <c r="U28" s="80">
        <v>22.08230154</v>
      </c>
      <c r="V28" s="80">
        <v>27.918680000000002</v>
      </c>
      <c r="W28" s="80">
        <v>21.060612539999997</v>
      </c>
      <c r="X28" s="80">
        <v>27.855919999999998</v>
      </c>
      <c r="Y28" s="80">
        <v>21.47249854</v>
      </c>
      <c r="Z28" s="80">
        <v>29.93102</v>
      </c>
      <c r="AA28" s="80">
        <f t="shared" si="2"/>
        <v>248.22401332</v>
      </c>
      <c r="AB28" s="80">
        <f t="shared" si="2"/>
        <v>348.8322999999999</v>
      </c>
    </row>
    <row r="29" spans="2:28" ht="14.25">
      <c r="B29" s="8" t="s">
        <v>18</v>
      </c>
      <c r="C29" s="80">
        <v>13.279302699999999</v>
      </c>
      <c r="D29" s="80">
        <v>29.61824</v>
      </c>
      <c r="E29" s="80">
        <v>12.210100399999998</v>
      </c>
      <c r="F29" s="80">
        <v>30.247709999999998</v>
      </c>
      <c r="G29" s="80">
        <v>12.86776774</v>
      </c>
      <c r="H29" s="80">
        <v>27.67188</v>
      </c>
      <c r="I29" s="80">
        <v>16.42757934</v>
      </c>
      <c r="J29" s="80">
        <v>30.0604</v>
      </c>
      <c r="K29" s="80">
        <v>15.78066412</v>
      </c>
      <c r="L29" s="80">
        <v>49.069</v>
      </c>
      <c r="M29" s="80">
        <v>15.057989979999999</v>
      </c>
      <c r="N29" s="80">
        <v>46.347089999999994</v>
      </c>
      <c r="O29" s="80">
        <v>14.952257459999998</v>
      </c>
      <c r="P29" s="80">
        <v>46.41974</v>
      </c>
      <c r="Q29" s="80">
        <v>14.001432730000001</v>
      </c>
      <c r="R29" s="80">
        <v>46.42587</v>
      </c>
      <c r="S29" s="80">
        <v>13.81348043</v>
      </c>
      <c r="T29" s="80">
        <v>47.40287</v>
      </c>
      <c r="U29" s="80">
        <v>14.75010629</v>
      </c>
      <c r="V29" s="80">
        <v>46.52794</v>
      </c>
      <c r="W29" s="80">
        <v>13.62712741</v>
      </c>
      <c r="X29" s="80">
        <v>46.29316</v>
      </c>
      <c r="Y29" s="80">
        <v>13.67187823</v>
      </c>
      <c r="Z29" s="80">
        <v>45.67291</v>
      </c>
      <c r="AA29" s="80">
        <f t="shared" si="2"/>
        <v>170.43968683000003</v>
      </c>
      <c r="AB29" s="80">
        <f t="shared" si="2"/>
        <v>491.75681</v>
      </c>
    </row>
    <row r="30" spans="2:28" ht="14.25">
      <c r="B30" s="8" t="s">
        <v>19</v>
      </c>
      <c r="C30" s="80">
        <v>46.2360936</v>
      </c>
      <c r="D30" s="80">
        <v>196.13209</v>
      </c>
      <c r="E30" s="80">
        <v>42.7813735</v>
      </c>
      <c r="F30" s="80">
        <v>193.43768</v>
      </c>
      <c r="G30" s="80">
        <v>41.3209895</v>
      </c>
      <c r="H30" s="80">
        <v>182.48432</v>
      </c>
      <c r="I30" s="80">
        <v>45.9536712</v>
      </c>
      <c r="J30" s="80">
        <v>182.24776</v>
      </c>
      <c r="K30" s="80">
        <v>48.57959610000001</v>
      </c>
      <c r="L30" s="80">
        <v>178.29021</v>
      </c>
      <c r="M30" s="80">
        <v>47.37198159999999</v>
      </c>
      <c r="N30" s="80">
        <v>176.39144</v>
      </c>
      <c r="O30" s="80">
        <v>48.3963557</v>
      </c>
      <c r="P30" s="80">
        <v>177.29531</v>
      </c>
      <c r="Q30" s="80">
        <v>44.5670652</v>
      </c>
      <c r="R30" s="80">
        <v>172.48602</v>
      </c>
      <c r="S30" s="80">
        <v>41.78712660000001</v>
      </c>
      <c r="T30" s="80">
        <v>169.03077</v>
      </c>
      <c r="U30" s="80">
        <v>45.68029059</v>
      </c>
      <c r="V30" s="80">
        <v>170.59312</v>
      </c>
      <c r="W30" s="80">
        <v>42.06864691</v>
      </c>
      <c r="X30" s="80">
        <v>171.24098</v>
      </c>
      <c r="Y30" s="80">
        <v>42.429489</v>
      </c>
      <c r="Z30" s="80">
        <v>167.99979000000002</v>
      </c>
      <c r="AA30" s="80">
        <f t="shared" si="2"/>
        <v>537.1726795</v>
      </c>
      <c r="AB30" s="80">
        <f t="shared" si="2"/>
        <v>2137.62949</v>
      </c>
    </row>
    <row r="31" spans="2:28" ht="15" thickBot="1">
      <c r="B31" s="9" t="s">
        <v>21</v>
      </c>
      <c r="C31" s="87">
        <v>53.768195</v>
      </c>
      <c r="D31" s="87">
        <v>0</v>
      </c>
      <c r="E31" s="87">
        <v>51.960801</v>
      </c>
      <c r="F31" s="87">
        <v>0</v>
      </c>
      <c r="G31" s="87">
        <v>48.861334</v>
      </c>
      <c r="H31" s="87">
        <v>0</v>
      </c>
      <c r="I31" s="87">
        <v>55.373582</v>
      </c>
      <c r="J31" s="87">
        <v>0</v>
      </c>
      <c r="K31" s="87">
        <v>58.221972</v>
      </c>
      <c r="L31" s="87">
        <v>0</v>
      </c>
      <c r="M31" s="87">
        <v>55.999291</v>
      </c>
      <c r="N31" s="87">
        <v>0</v>
      </c>
      <c r="O31" s="87">
        <v>59.587886</v>
      </c>
      <c r="P31" s="87">
        <v>0</v>
      </c>
      <c r="Q31" s="87">
        <v>57.716685</v>
      </c>
      <c r="R31" s="87">
        <v>0</v>
      </c>
      <c r="S31" s="87">
        <v>58.78326</v>
      </c>
      <c r="T31" s="87">
        <v>0</v>
      </c>
      <c r="U31" s="87">
        <v>61.336403</v>
      </c>
      <c r="V31" s="87">
        <v>0</v>
      </c>
      <c r="W31" s="87">
        <v>54.892878</v>
      </c>
      <c r="X31" s="87">
        <v>0</v>
      </c>
      <c r="Y31" s="87">
        <v>54.539489</v>
      </c>
      <c r="Z31" s="87">
        <v>0</v>
      </c>
      <c r="AA31" s="87">
        <f t="shared" si="2"/>
        <v>671.0417759999999</v>
      </c>
      <c r="AB31" s="87">
        <f t="shared" si="2"/>
        <v>0</v>
      </c>
    </row>
    <row r="32" spans="2:28" ht="15" thickBot="1">
      <c r="B32" s="1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2:28" ht="15.75" thickBot="1">
      <c r="B33" s="11" t="s">
        <v>22</v>
      </c>
      <c r="C33" s="95">
        <f>SUM(C27:C31)</f>
        <v>132.64348579999998</v>
      </c>
      <c r="D33" s="95">
        <f aca="true" t="shared" si="3" ref="D33:AB33">SUM(D27:D31)</f>
        <v>252.54695</v>
      </c>
      <c r="E33" s="95">
        <f t="shared" si="3"/>
        <v>125.08040639999999</v>
      </c>
      <c r="F33" s="95">
        <f t="shared" si="3"/>
        <v>249.43168</v>
      </c>
      <c r="G33" s="95">
        <f t="shared" si="3"/>
        <v>124.18688313999999</v>
      </c>
      <c r="H33" s="95">
        <f t="shared" si="3"/>
        <v>247.76036</v>
      </c>
      <c r="I33" s="95">
        <f t="shared" si="3"/>
        <v>137.80364264000002</v>
      </c>
      <c r="J33" s="95">
        <f t="shared" si="3"/>
        <v>239.22829000000002</v>
      </c>
      <c r="K33" s="95">
        <f t="shared" si="3"/>
        <v>143.46227346</v>
      </c>
      <c r="L33" s="95">
        <f t="shared" si="3"/>
        <v>256.0512</v>
      </c>
      <c r="M33" s="95">
        <f t="shared" si="3"/>
        <v>138.71253861999998</v>
      </c>
      <c r="N33" s="95">
        <f t="shared" si="3"/>
        <v>252.90684</v>
      </c>
      <c r="O33" s="95">
        <f t="shared" si="3"/>
        <v>144.2644217</v>
      </c>
      <c r="P33" s="95">
        <f t="shared" si="3"/>
        <v>252.45087</v>
      </c>
      <c r="Q33" s="95">
        <f t="shared" si="3"/>
        <v>136.88513806999998</v>
      </c>
      <c r="R33" s="95">
        <f t="shared" si="3"/>
        <v>247.14842</v>
      </c>
      <c r="S33" s="95">
        <f t="shared" si="3"/>
        <v>136.23873777</v>
      </c>
      <c r="T33" s="95">
        <f t="shared" si="3"/>
        <v>246.67745</v>
      </c>
      <c r="U33" s="95">
        <f t="shared" si="3"/>
        <v>143.84910141999998</v>
      </c>
      <c r="V33" s="95">
        <f t="shared" si="3"/>
        <v>245.03974</v>
      </c>
      <c r="W33" s="95">
        <f t="shared" si="3"/>
        <v>131.64926486</v>
      </c>
      <c r="X33" s="95">
        <f t="shared" si="3"/>
        <v>245.39006</v>
      </c>
      <c r="Y33" s="95">
        <f t="shared" si="3"/>
        <v>132.11335477</v>
      </c>
      <c r="Z33" s="95">
        <f t="shared" si="3"/>
        <v>243.60372</v>
      </c>
      <c r="AA33" s="95">
        <f t="shared" si="3"/>
        <v>1626.88924865</v>
      </c>
      <c r="AB33" s="95">
        <f t="shared" si="3"/>
        <v>2978.2355799999996</v>
      </c>
    </row>
    <row r="35" spans="2:3" ht="15">
      <c r="B35" s="18"/>
      <c r="C35" s="14"/>
    </row>
    <row r="36" spans="2:28" ht="20.25">
      <c r="B36" s="136" t="s">
        <v>48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</row>
    <row r="37" spans="2:28" ht="18">
      <c r="B37" s="137" t="s">
        <v>24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</row>
    <row r="38" ht="13.5" thickBot="1"/>
    <row r="39" spans="2:28" ht="15.75" thickBot="1">
      <c r="B39" s="138" t="s">
        <v>1</v>
      </c>
      <c r="C39" s="132" t="s">
        <v>2</v>
      </c>
      <c r="D39" s="133"/>
      <c r="E39" s="132" t="s">
        <v>3</v>
      </c>
      <c r="F39" s="133"/>
      <c r="G39" s="132" t="s">
        <v>4</v>
      </c>
      <c r="H39" s="133"/>
      <c r="I39" s="132" t="s">
        <v>5</v>
      </c>
      <c r="J39" s="133"/>
      <c r="K39" s="132" t="s">
        <v>6</v>
      </c>
      <c r="L39" s="133"/>
      <c r="M39" s="132" t="s">
        <v>7</v>
      </c>
      <c r="N39" s="133"/>
      <c r="O39" s="132" t="s">
        <v>8</v>
      </c>
      <c r="P39" s="133"/>
      <c r="Q39" s="132" t="s">
        <v>9</v>
      </c>
      <c r="R39" s="133"/>
      <c r="S39" s="132" t="s">
        <v>10</v>
      </c>
      <c r="T39" s="133"/>
      <c r="U39" s="132" t="s">
        <v>11</v>
      </c>
      <c r="V39" s="133"/>
      <c r="W39" s="132" t="s">
        <v>12</v>
      </c>
      <c r="X39" s="133"/>
      <c r="Y39" s="132" t="s">
        <v>13</v>
      </c>
      <c r="Z39" s="133"/>
      <c r="AA39" s="134" t="s">
        <v>14</v>
      </c>
      <c r="AB39" s="135"/>
    </row>
    <row r="40" spans="2:28" ht="15.75" thickBot="1">
      <c r="B40" s="139"/>
      <c r="C40" s="3" t="s">
        <v>15</v>
      </c>
      <c r="D40" s="4" t="s">
        <v>16</v>
      </c>
      <c r="E40" s="3" t="s">
        <v>15</v>
      </c>
      <c r="F40" s="4" t="s">
        <v>16</v>
      </c>
      <c r="G40" s="3" t="s">
        <v>15</v>
      </c>
      <c r="H40" s="4" t="s">
        <v>16</v>
      </c>
      <c r="I40" s="3" t="s">
        <v>15</v>
      </c>
      <c r="J40" s="4" t="s">
        <v>16</v>
      </c>
      <c r="K40" s="3" t="s">
        <v>15</v>
      </c>
      <c r="L40" s="4" t="s">
        <v>16</v>
      </c>
      <c r="M40" s="3" t="s">
        <v>15</v>
      </c>
      <c r="N40" s="4" t="s">
        <v>16</v>
      </c>
      <c r="O40" s="3" t="s">
        <v>15</v>
      </c>
      <c r="P40" s="4" t="s">
        <v>16</v>
      </c>
      <c r="Q40" s="3" t="s">
        <v>15</v>
      </c>
      <c r="R40" s="4" t="s">
        <v>16</v>
      </c>
      <c r="S40" s="3" t="s">
        <v>15</v>
      </c>
      <c r="T40" s="4" t="s">
        <v>16</v>
      </c>
      <c r="U40" s="3" t="s">
        <v>15</v>
      </c>
      <c r="V40" s="4" t="s">
        <v>16</v>
      </c>
      <c r="W40" s="3" t="s">
        <v>15</v>
      </c>
      <c r="X40" s="4" t="s">
        <v>16</v>
      </c>
      <c r="Y40" s="3" t="s">
        <v>15</v>
      </c>
      <c r="Z40" s="4" t="s">
        <v>16</v>
      </c>
      <c r="AA40" s="5" t="s">
        <v>15</v>
      </c>
      <c r="AB40" s="6" t="s">
        <v>16</v>
      </c>
    </row>
    <row r="41" spans="2:28" ht="14.25">
      <c r="B41" s="7" t="s">
        <v>17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0.091031</v>
      </c>
      <c r="T41" s="80">
        <v>0.30383</v>
      </c>
      <c r="U41" s="80">
        <v>0.083501</v>
      </c>
      <c r="V41" s="80">
        <v>0.19290000000000002</v>
      </c>
      <c r="W41" s="80">
        <v>0.282979</v>
      </c>
      <c r="X41" s="80">
        <v>2.5342</v>
      </c>
      <c r="Y41" s="80">
        <v>0.409974</v>
      </c>
      <c r="Z41" s="80">
        <v>1.1508900000000002</v>
      </c>
      <c r="AA41" s="74">
        <f aca="true" t="shared" si="4" ref="AA41:AB45">SUM(C41,E41,G41,I41,K41,M41,O41,Q41,S41,U41,W41,Y41)</f>
        <v>0.8674850000000001</v>
      </c>
      <c r="AB41" s="74">
        <f t="shared" si="4"/>
        <v>4.18182</v>
      </c>
    </row>
    <row r="42" spans="2:28" ht="14.25">
      <c r="B42" s="8" t="s">
        <v>20</v>
      </c>
      <c r="C42" s="80">
        <v>20.260489839999998</v>
      </c>
      <c r="D42" s="80">
        <v>28.35268</v>
      </c>
      <c r="E42" s="80">
        <v>19.291763539999998</v>
      </c>
      <c r="F42" s="80">
        <v>27.97774</v>
      </c>
      <c r="G42" s="80">
        <v>18.52804654</v>
      </c>
      <c r="H42" s="80">
        <v>12.498389999999999</v>
      </c>
      <c r="I42" s="80">
        <v>19.21769164</v>
      </c>
      <c r="J42" s="80">
        <v>12.84305</v>
      </c>
      <c r="K42" s="80">
        <v>20.46933654</v>
      </c>
      <c r="L42" s="80">
        <v>14.31485</v>
      </c>
      <c r="M42" s="80">
        <v>20.55526724</v>
      </c>
      <c r="N42" s="80">
        <v>13.01484</v>
      </c>
      <c r="O42" s="80">
        <v>21.518049440000002</v>
      </c>
      <c r="P42" s="80">
        <v>12.17848</v>
      </c>
      <c r="Q42" s="80">
        <v>38.36170272</v>
      </c>
      <c r="R42" s="80">
        <f>79099.43/1000</f>
        <v>79.09943</v>
      </c>
      <c r="S42" s="80">
        <v>20.93036754</v>
      </c>
      <c r="T42" s="80">
        <v>12.36976</v>
      </c>
      <c r="U42" s="80">
        <v>21.201659239999998</v>
      </c>
      <c r="V42" s="80">
        <v>12.72869</v>
      </c>
      <c r="W42" s="80">
        <v>19.60468094</v>
      </c>
      <c r="X42" s="80">
        <v>9.75257</v>
      </c>
      <c r="Y42" s="80">
        <v>17.71138814</v>
      </c>
      <c r="Z42" s="80">
        <v>6.66057</v>
      </c>
      <c r="AA42" s="80">
        <f t="shared" si="4"/>
        <v>257.65044336</v>
      </c>
      <c r="AB42" s="80">
        <f t="shared" si="4"/>
        <v>241.79105</v>
      </c>
    </row>
    <row r="43" spans="2:28" ht="14.25">
      <c r="B43" s="8" t="s">
        <v>18</v>
      </c>
      <c r="C43" s="80">
        <v>13.1677049</v>
      </c>
      <c r="D43" s="80">
        <v>45.40146</v>
      </c>
      <c r="E43" s="80">
        <v>12.862400560000001</v>
      </c>
      <c r="F43" s="80">
        <v>44.985839999999996</v>
      </c>
      <c r="G43" s="80">
        <v>13.1219918</v>
      </c>
      <c r="H43" s="80">
        <v>46.46547</v>
      </c>
      <c r="I43" s="80">
        <v>14.40811042</v>
      </c>
      <c r="J43" s="80">
        <v>51.92313</v>
      </c>
      <c r="K43" s="80">
        <v>15.06658283</v>
      </c>
      <c r="L43" s="80">
        <v>51.811440000000005</v>
      </c>
      <c r="M43" s="80">
        <v>14.75095151</v>
      </c>
      <c r="N43" s="80">
        <v>48.24944</v>
      </c>
      <c r="O43" s="80">
        <v>15.480705050000001</v>
      </c>
      <c r="P43" s="80">
        <v>51.31936</v>
      </c>
      <c r="Q43" s="80">
        <v>11.57805816</v>
      </c>
      <c r="R43" s="80">
        <f>37219.44/1000</f>
        <v>37.219440000000006</v>
      </c>
      <c r="S43" s="80">
        <v>14.489100109999999</v>
      </c>
      <c r="T43" s="80">
        <v>50.01265</v>
      </c>
      <c r="U43" s="80">
        <v>14.859110900000001</v>
      </c>
      <c r="V43" s="80">
        <v>48.56081</v>
      </c>
      <c r="W43" s="80">
        <v>14.947949900000001</v>
      </c>
      <c r="X43" s="80">
        <v>54.64353</v>
      </c>
      <c r="Y43" s="80">
        <v>14.8274118</v>
      </c>
      <c r="Z43" s="80">
        <v>64.14682</v>
      </c>
      <c r="AA43" s="80">
        <f t="shared" si="4"/>
        <v>169.56007793999999</v>
      </c>
      <c r="AB43" s="80">
        <f t="shared" si="4"/>
        <v>594.7393900000001</v>
      </c>
    </row>
    <row r="44" spans="2:28" ht="14.25">
      <c r="B44" s="8" t="s">
        <v>19</v>
      </c>
      <c r="C44" s="80">
        <v>37.5003977</v>
      </c>
      <c r="D44" s="80">
        <v>162.81301000000002</v>
      </c>
      <c r="E44" s="80">
        <v>35.82745969</v>
      </c>
      <c r="F44" s="80">
        <v>155.60057</v>
      </c>
      <c r="G44" s="80">
        <v>33.1479188</v>
      </c>
      <c r="H44" s="80">
        <v>156.33424</v>
      </c>
      <c r="I44" s="80">
        <v>36.54761526000001</v>
      </c>
      <c r="J44" s="80">
        <v>156.69331</v>
      </c>
      <c r="K44" s="80">
        <v>36.8365972</v>
      </c>
      <c r="L44" s="80">
        <v>154.30136</v>
      </c>
      <c r="M44" s="80">
        <v>39.52357669999999</v>
      </c>
      <c r="N44" s="80">
        <v>153.91569</v>
      </c>
      <c r="O44" s="80">
        <v>40.87750222</v>
      </c>
      <c r="P44" s="80">
        <v>155.11078</v>
      </c>
      <c r="Q44" s="80">
        <v>26.3202304</v>
      </c>
      <c r="R44" s="80">
        <f>103098.64/1000</f>
        <v>103.09864</v>
      </c>
      <c r="S44" s="80">
        <v>23.1323424</v>
      </c>
      <c r="T44" s="80">
        <v>131.74851999999998</v>
      </c>
      <c r="U44" s="80">
        <v>35.6290139</v>
      </c>
      <c r="V44" s="80">
        <v>144.37582</v>
      </c>
      <c r="W44" s="80">
        <v>35.9313783</v>
      </c>
      <c r="X44" s="80">
        <v>139.77252</v>
      </c>
      <c r="Y44" s="80">
        <v>35.8845324</v>
      </c>
      <c r="Z44" s="80">
        <v>153.42755</v>
      </c>
      <c r="AA44" s="80">
        <f t="shared" si="4"/>
        <v>417.15856497000004</v>
      </c>
      <c r="AB44" s="80">
        <f t="shared" si="4"/>
        <v>1767.1920100000002</v>
      </c>
    </row>
    <row r="45" spans="2:28" ht="15" thickBot="1">
      <c r="B45" s="9" t="s">
        <v>21</v>
      </c>
      <c r="C45" s="87">
        <v>51.878624</v>
      </c>
      <c r="D45" s="87">
        <v>0</v>
      </c>
      <c r="E45" s="87">
        <v>51.734398</v>
      </c>
      <c r="F45" s="87">
        <v>0</v>
      </c>
      <c r="G45" s="87">
        <v>48.885462</v>
      </c>
      <c r="H45" s="87">
        <v>0</v>
      </c>
      <c r="I45" s="87">
        <v>50.4873604</v>
      </c>
      <c r="J45" s="87">
        <v>0</v>
      </c>
      <c r="K45" s="87">
        <v>53.55374670000001</v>
      </c>
      <c r="L45" s="87">
        <v>0</v>
      </c>
      <c r="M45" s="87">
        <v>55.61723480000001</v>
      </c>
      <c r="N45" s="87">
        <v>0</v>
      </c>
      <c r="O45" s="87">
        <v>59.7510268</v>
      </c>
      <c r="P45" s="87">
        <v>0</v>
      </c>
      <c r="Q45" s="87">
        <v>55.636818</v>
      </c>
      <c r="R45" s="87">
        <v>0</v>
      </c>
      <c r="S45" s="87">
        <v>57.953977200000004</v>
      </c>
      <c r="T45" s="87">
        <v>0</v>
      </c>
      <c r="U45" s="87">
        <v>58.6601109</v>
      </c>
      <c r="V45" s="87">
        <v>0</v>
      </c>
      <c r="W45" s="87">
        <v>55.2524909</v>
      </c>
      <c r="X45" s="87">
        <v>0</v>
      </c>
      <c r="Y45" s="87">
        <v>52.165554619999995</v>
      </c>
      <c r="Z45" s="87">
        <v>0</v>
      </c>
      <c r="AA45" s="87">
        <f t="shared" si="4"/>
        <v>651.57680432</v>
      </c>
      <c r="AB45" s="87">
        <f t="shared" si="4"/>
        <v>0</v>
      </c>
    </row>
    <row r="46" spans="2:28" ht="15" thickBot="1">
      <c r="B46" s="10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</row>
    <row r="47" spans="2:28" ht="15.75" thickBot="1">
      <c r="B47" s="11" t="s">
        <v>22</v>
      </c>
      <c r="C47" s="95">
        <f>SUM(C41:C45)</f>
        <v>122.80721643999999</v>
      </c>
      <c r="D47" s="95">
        <f aca="true" t="shared" si="5" ref="D47:AB47">SUM(D41:D45)</f>
        <v>236.56715000000003</v>
      </c>
      <c r="E47" s="95">
        <f t="shared" si="5"/>
        <v>119.71602179</v>
      </c>
      <c r="F47" s="95">
        <f t="shared" si="5"/>
        <v>228.56414999999998</v>
      </c>
      <c r="G47" s="95">
        <f t="shared" si="5"/>
        <v>113.68341913999998</v>
      </c>
      <c r="H47" s="95">
        <f t="shared" si="5"/>
        <v>215.2981</v>
      </c>
      <c r="I47" s="95">
        <f t="shared" si="5"/>
        <v>120.66077772</v>
      </c>
      <c r="J47" s="95">
        <f t="shared" si="5"/>
        <v>221.45949000000002</v>
      </c>
      <c r="K47" s="95">
        <f t="shared" si="5"/>
        <v>125.92626327000002</v>
      </c>
      <c r="L47" s="95">
        <f t="shared" si="5"/>
        <v>220.42765</v>
      </c>
      <c r="M47" s="95">
        <f t="shared" si="5"/>
        <v>130.44703025</v>
      </c>
      <c r="N47" s="95">
        <f t="shared" si="5"/>
        <v>215.17997000000003</v>
      </c>
      <c r="O47" s="95">
        <f t="shared" si="5"/>
        <v>137.62728351</v>
      </c>
      <c r="P47" s="95">
        <f t="shared" si="5"/>
        <v>218.60862</v>
      </c>
      <c r="Q47" s="95">
        <f t="shared" si="5"/>
        <v>131.89680927999999</v>
      </c>
      <c r="R47" s="95">
        <f t="shared" si="5"/>
        <v>219.41751</v>
      </c>
      <c r="S47" s="95">
        <f t="shared" si="5"/>
        <v>116.59681825000001</v>
      </c>
      <c r="T47" s="95">
        <f t="shared" si="5"/>
        <v>194.43475999999998</v>
      </c>
      <c r="U47" s="95">
        <f t="shared" si="5"/>
        <v>130.43339594</v>
      </c>
      <c r="V47" s="95">
        <f t="shared" si="5"/>
        <v>205.85822000000002</v>
      </c>
      <c r="W47" s="95">
        <f t="shared" si="5"/>
        <v>126.01947904</v>
      </c>
      <c r="X47" s="95">
        <f t="shared" si="5"/>
        <v>206.70281999999997</v>
      </c>
      <c r="Y47" s="95">
        <f t="shared" si="5"/>
        <v>120.99886095999999</v>
      </c>
      <c r="Z47" s="95">
        <f t="shared" si="5"/>
        <v>225.38583</v>
      </c>
      <c r="AA47" s="95">
        <f t="shared" si="5"/>
        <v>1496.8133755899999</v>
      </c>
      <c r="AB47" s="95">
        <f t="shared" si="5"/>
        <v>2607.90427</v>
      </c>
    </row>
    <row r="51" spans="2:28" ht="20.25">
      <c r="B51" s="136" t="s">
        <v>48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</row>
    <row r="52" spans="2:28" ht="18">
      <c r="B52" s="137" t="s">
        <v>25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</row>
    <row r="53" ht="13.5" thickBot="1"/>
    <row r="54" spans="2:28" ht="15.75" thickBot="1">
      <c r="B54" s="138" t="s">
        <v>1</v>
      </c>
      <c r="C54" s="132" t="s">
        <v>2</v>
      </c>
      <c r="D54" s="133"/>
      <c r="E54" s="132" t="s">
        <v>3</v>
      </c>
      <c r="F54" s="133"/>
      <c r="G54" s="132" t="s">
        <v>4</v>
      </c>
      <c r="H54" s="133"/>
      <c r="I54" s="132" t="s">
        <v>5</v>
      </c>
      <c r="J54" s="133"/>
      <c r="K54" s="132" t="s">
        <v>6</v>
      </c>
      <c r="L54" s="133"/>
      <c r="M54" s="132" t="s">
        <v>7</v>
      </c>
      <c r="N54" s="133"/>
      <c r="O54" s="132" t="s">
        <v>8</v>
      </c>
      <c r="P54" s="133"/>
      <c r="Q54" s="132" t="s">
        <v>9</v>
      </c>
      <c r="R54" s="133"/>
      <c r="S54" s="132" t="s">
        <v>10</v>
      </c>
      <c r="T54" s="133"/>
      <c r="U54" s="132" t="s">
        <v>11</v>
      </c>
      <c r="V54" s="133"/>
      <c r="W54" s="132" t="s">
        <v>12</v>
      </c>
      <c r="X54" s="133"/>
      <c r="Y54" s="132" t="s">
        <v>13</v>
      </c>
      <c r="Z54" s="133"/>
      <c r="AA54" s="134" t="s">
        <v>14</v>
      </c>
      <c r="AB54" s="135"/>
    </row>
    <row r="55" spans="2:28" ht="15.75" thickBot="1">
      <c r="B55" s="139"/>
      <c r="C55" s="3" t="s">
        <v>15</v>
      </c>
      <c r="D55" s="4" t="s">
        <v>16</v>
      </c>
      <c r="E55" s="3" t="s">
        <v>15</v>
      </c>
      <c r="F55" s="4" t="s">
        <v>16</v>
      </c>
      <c r="G55" s="3" t="s">
        <v>15</v>
      </c>
      <c r="H55" s="4" t="s">
        <v>16</v>
      </c>
      <c r="I55" s="3" t="s">
        <v>15</v>
      </c>
      <c r="J55" s="4" t="s">
        <v>16</v>
      </c>
      <c r="K55" s="3" t="s">
        <v>15</v>
      </c>
      <c r="L55" s="4" t="s">
        <v>16</v>
      </c>
      <c r="M55" s="3" t="s">
        <v>15</v>
      </c>
      <c r="N55" s="4" t="s">
        <v>16</v>
      </c>
      <c r="O55" s="3" t="s">
        <v>15</v>
      </c>
      <c r="P55" s="4" t="s">
        <v>16</v>
      </c>
      <c r="Q55" s="3" t="s">
        <v>15</v>
      </c>
      <c r="R55" s="4" t="s">
        <v>16</v>
      </c>
      <c r="S55" s="3" t="s">
        <v>15</v>
      </c>
      <c r="T55" s="4" t="s">
        <v>16</v>
      </c>
      <c r="U55" s="3" t="s">
        <v>15</v>
      </c>
      <c r="V55" s="4" t="s">
        <v>16</v>
      </c>
      <c r="W55" s="3" t="s">
        <v>15</v>
      </c>
      <c r="X55" s="4" t="s">
        <v>16</v>
      </c>
      <c r="Y55" s="3" t="s">
        <v>15</v>
      </c>
      <c r="Z55" s="4" t="s">
        <v>16</v>
      </c>
      <c r="AA55" s="5" t="s">
        <v>15</v>
      </c>
      <c r="AB55" s="6" t="s">
        <v>16</v>
      </c>
    </row>
    <row r="56" spans="2:28" ht="14.25">
      <c r="B56" s="7" t="s">
        <v>17</v>
      </c>
      <c r="C56" s="80">
        <v>1.228865</v>
      </c>
      <c r="D56" s="80">
        <v>6.83105</v>
      </c>
      <c r="E56" s="80">
        <v>1.039989</v>
      </c>
      <c r="F56" s="80">
        <v>5.773899999999999</v>
      </c>
      <c r="G56" s="80">
        <v>4.064115</v>
      </c>
      <c r="H56" s="99"/>
      <c r="I56" s="80">
        <v>2.830626</v>
      </c>
      <c r="J56" s="80">
        <v>4.13882</v>
      </c>
      <c r="K56" s="80">
        <v>3.566923</v>
      </c>
      <c r="L56" s="80">
        <v>5.30097</v>
      </c>
      <c r="M56" s="80">
        <v>3.550777</v>
      </c>
      <c r="N56" s="80">
        <v>13.05735</v>
      </c>
      <c r="O56" s="80">
        <v>3.457317</v>
      </c>
      <c r="P56" s="80">
        <v>12.90467</v>
      </c>
      <c r="Q56" s="80">
        <v>3.498535</v>
      </c>
      <c r="R56" s="80">
        <v>13.08173</v>
      </c>
      <c r="S56" s="80">
        <v>4.014854</v>
      </c>
      <c r="T56" s="80">
        <v>13.44098</v>
      </c>
      <c r="U56" s="80">
        <v>4.269815</v>
      </c>
      <c r="V56" s="80">
        <v>12.52044</v>
      </c>
      <c r="W56" s="80">
        <v>3.556756</v>
      </c>
      <c r="X56" s="80">
        <v>10.19488</v>
      </c>
      <c r="Y56" s="80">
        <v>3.477876</v>
      </c>
      <c r="Z56" s="99"/>
      <c r="AA56" s="74">
        <f aca="true" t="shared" si="6" ref="AA56:AB60">SUM(C56,E56,G56,I56,K56,M56,O56,Q56,S56,U56,W56,Y56)</f>
        <v>38.556448</v>
      </c>
      <c r="AB56" s="74">
        <f t="shared" si="6"/>
        <v>97.24479000000001</v>
      </c>
    </row>
    <row r="57" spans="2:28" ht="14.25">
      <c r="B57" s="8" t="s">
        <v>20</v>
      </c>
      <c r="C57" s="80">
        <v>16.773382039999998</v>
      </c>
      <c r="D57" s="80">
        <v>7.05587</v>
      </c>
      <c r="E57" s="80">
        <v>15.469406119999999</v>
      </c>
      <c r="F57" s="80">
        <v>4.98855</v>
      </c>
      <c r="G57" s="80">
        <v>14.57506472</v>
      </c>
      <c r="H57" s="99"/>
      <c r="I57" s="80">
        <v>13.809501</v>
      </c>
      <c r="J57" s="80">
        <v>0.14708000000000002</v>
      </c>
      <c r="K57" s="80">
        <v>14.213644</v>
      </c>
      <c r="L57" s="80">
        <v>0.11891</v>
      </c>
      <c r="M57" s="80">
        <v>15.088149</v>
      </c>
      <c r="N57" s="80">
        <v>0.11575</v>
      </c>
      <c r="O57" s="80">
        <v>15.894193</v>
      </c>
      <c r="P57" s="80">
        <v>0.10704000000000001</v>
      </c>
      <c r="Q57" s="80">
        <v>15.741499</v>
      </c>
      <c r="R57" s="80">
        <v>0.10984000000000001</v>
      </c>
      <c r="S57" s="80">
        <v>15.963341</v>
      </c>
      <c r="T57" s="80">
        <v>0.11406999999999999</v>
      </c>
      <c r="U57" s="80">
        <v>16.038856</v>
      </c>
      <c r="V57" s="80">
        <v>0.11399</v>
      </c>
      <c r="W57" s="80">
        <v>15.186948</v>
      </c>
      <c r="X57" s="80">
        <v>0.0765</v>
      </c>
      <c r="Y57" s="80">
        <v>14.381712</v>
      </c>
      <c r="Z57" s="99"/>
      <c r="AA57" s="80">
        <f t="shared" si="6"/>
        <v>183.13569588</v>
      </c>
      <c r="AB57" s="80">
        <f t="shared" si="6"/>
        <v>12.947599999999998</v>
      </c>
    </row>
    <row r="58" spans="2:28" ht="14.25">
      <c r="B58" s="8" t="s">
        <v>18</v>
      </c>
      <c r="C58" s="80">
        <v>15.923986900000001</v>
      </c>
      <c r="D58" s="80">
        <v>59.85517</v>
      </c>
      <c r="E58" s="80">
        <v>12.2165865</v>
      </c>
      <c r="F58" s="80">
        <v>49.001</v>
      </c>
      <c r="G58" s="80">
        <v>15.919032</v>
      </c>
      <c r="H58" s="99"/>
      <c r="I58" s="80">
        <v>13.33637</v>
      </c>
      <c r="J58" s="80">
        <v>49.80543</v>
      </c>
      <c r="K58" s="80">
        <v>15.714336</v>
      </c>
      <c r="L58" s="80">
        <v>192.20481</v>
      </c>
      <c r="M58" s="80">
        <v>16.259837</v>
      </c>
      <c r="N58" s="80">
        <v>55.55936</v>
      </c>
      <c r="O58" s="80">
        <v>15.831762</v>
      </c>
      <c r="P58" s="80">
        <v>51.929559999999995</v>
      </c>
      <c r="Q58" s="80">
        <v>15.554437</v>
      </c>
      <c r="R58" s="80">
        <v>51.10662</v>
      </c>
      <c r="S58" s="80">
        <v>15.411339</v>
      </c>
      <c r="T58" s="80">
        <v>48.44155</v>
      </c>
      <c r="U58" s="80">
        <v>15.905653</v>
      </c>
      <c r="V58" s="80">
        <v>49.37621</v>
      </c>
      <c r="W58" s="80">
        <v>14.218637</v>
      </c>
      <c r="X58" s="80">
        <v>51.198620000000005</v>
      </c>
      <c r="Y58" s="80">
        <v>15.219925</v>
      </c>
      <c r="Z58" s="99"/>
      <c r="AA58" s="80">
        <f t="shared" si="6"/>
        <v>181.5119014</v>
      </c>
      <c r="AB58" s="80">
        <f t="shared" si="6"/>
        <v>658.4783299999999</v>
      </c>
    </row>
    <row r="59" spans="2:28" ht="14.25">
      <c r="B59" s="8" t="s">
        <v>19</v>
      </c>
      <c r="C59" s="80">
        <v>41.412419799999995</v>
      </c>
      <c r="D59" s="80">
        <v>213.84053</v>
      </c>
      <c r="E59" s="80">
        <v>31.438186100000003</v>
      </c>
      <c r="F59" s="80">
        <v>153.52869</v>
      </c>
      <c r="G59" s="80">
        <v>36.936829700000004</v>
      </c>
      <c r="H59" s="99"/>
      <c r="I59" s="80">
        <v>33.668727</v>
      </c>
      <c r="J59" s="80">
        <v>191.56777</v>
      </c>
      <c r="K59" s="80">
        <v>37.715596</v>
      </c>
      <c r="L59" s="80">
        <v>188.71995</v>
      </c>
      <c r="M59" s="80">
        <v>36.093288</v>
      </c>
      <c r="N59" s="80">
        <v>145.75560000000002</v>
      </c>
      <c r="O59" s="80">
        <v>34.36919</v>
      </c>
      <c r="P59" s="80">
        <v>136.55185999999998</v>
      </c>
      <c r="Q59" s="80">
        <v>38.351334</v>
      </c>
      <c r="R59" s="80">
        <v>154.20538</v>
      </c>
      <c r="S59" s="80">
        <v>34.980505</v>
      </c>
      <c r="T59" s="80">
        <v>148.29006</v>
      </c>
      <c r="U59" s="80">
        <v>37.358258</v>
      </c>
      <c r="V59" s="80">
        <v>144.19456</v>
      </c>
      <c r="W59" s="80">
        <v>35.106432</v>
      </c>
      <c r="X59" s="80">
        <v>143.98205</v>
      </c>
      <c r="Y59" s="80">
        <v>38.303714</v>
      </c>
      <c r="Z59" s="99"/>
      <c r="AA59" s="80">
        <f t="shared" si="6"/>
        <v>435.7344796</v>
      </c>
      <c r="AB59" s="80">
        <f t="shared" si="6"/>
        <v>1620.6364500000002</v>
      </c>
    </row>
    <row r="60" spans="2:28" ht="15" thickBot="1">
      <c r="B60" s="9" t="s">
        <v>21</v>
      </c>
      <c r="C60" s="87">
        <v>50.3796005</v>
      </c>
      <c r="D60" s="87">
        <v>0</v>
      </c>
      <c r="E60" s="87">
        <v>45.2884379000002</v>
      </c>
      <c r="F60" s="87">
        <v>0</v>
      </c>
      <c r="G60" s="87">
        <v>45.7557888999997</v>
      </c>
      <c r="H60" s="120"/>
      <c r="I60" s="87">
        <v>43.8423609999998</v>
      </c>
      <c r="J60" s="87">
        <v>0</v>
      </c>
      <c r="K60" s="87">
        <v>44.561694</v>
      </c>
      <c r="L60" s="87">
        <v>0</v>
      </c>
      <c r="M60" s="87">
        <v>47.768508</v>
      </c>
      <c r="N60" s="87">
        <v>0</v>
      </c>
      <c r="O60" s="87">
        <v>50.3351379999999</v>
      </c>
      <c r="P60" s="87">
        <v>0</v>
      </c>
      <c r="Q60" s="87">
        <v>49.682653</v>
      </c>
      <c r="R60" s="87">
        <v>0</v>
      </c>
      <c r="S60" s="87">
        <v>49.793823000000096</v>
      </c>
      <c r="T60" s="87">
        <v>0</v>
      </c>
      <c r="U60" s="87">
        <v>50.5960690000001</v>
      </c>
      <c r="V60" s="87">
        <v>0</v>
      </c>
      <c r="W60" s="87">
        <v>48.745195</v>
      </c>
      <c r="X60" s="87">
        <v>0</v>
      </c>
      <c r="Y60" s="87">
        <v>45.183724000000296</v>
      </c>
      <c r="Z60" s="120"/>
      <c r="AA60" s="87">
        <f t="shared" si="6"/>
        <v>571.9329923000001</v>
      </c>
      <c r="AB60" s="87">
        <f t="shared" si="6"/>
        <v>0</v>
      </c>
    </row>
    <row r="61" spans="2:28" ht="15" thickBot="1">
      <c r="B61" s="1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2:28" ht="15.75" thickBot="1">
      <c r="B62" s="11" t="s">
        <v>22</v>
      </c>
      <c r="C62" s="95">
        <f>SUM(C56:C60)</f>
        <v>125.71825424</v>
      </c>
      <c r="D62" s="95">
        <f aca="true" t="shared" si="7" ref="D62:AB62">SUM(D56:D60)</f>
        <v>287.58262</v>
      </c>
      <c r="E62" s="95">
        <f t="shared" si="7"/>
        <v>105.4526056200002</v>
      </c>
      <c r="F62" s="95">
        <f t="shared" si="7"/>
        <v>213.29214000000002</v>
      </c>
      <c r="G62" s="95">
        <f t="shared" si="7"/>
        <v>117.25083031999971</v>
      </c>
      <c r="H62" s="95"/>
      <c r="I62" s="95">
        <f t="shared" si="7"/>
        <v>107.4875849999998</v>
      </c>
      <c r="J62" s="95">
        <f t="shared" si="7"/>
        <v>245.6591</v>
      </c>
      <c r="K62" s="95">
        <f t="shared" si="7"/>
        <v>115.772193</v>
      </c>
      <c r="L62" s="95">
        <f t="shared" si="7"/>
        <v>386.34464</v>
      </c>
      <c r="M62" s="95">
        <f t="shared" si="7"/>
        <v>118.760559</v>
      </c>
      <c r="N62" s="95">
        <f t="shared" si="7"/>
        <v>214.48806000000002</v>
      </c>
      <c r="O62" s="95">
        <f t="shared" si="7"/>
        <v>119.8875999999999</v>
      </c>
      <c r="P62" s="95">
        <f t="shared" si="7"/>
        <v>201.49312999999995</v>
      </c>
      <c r="Q62" s="95">
        <f t="shared" si="7"/>
        <v>122.828458</v>
      </c>
      <c r="R62" s="95">
        <f t="shared" si="7"/>
        <v>218.50357</v>
      </c>
      <c r="S62" s="95">
        <f t="shared" si="7"/>
        <v>120.16386200000008</v>
      </c>
      <c r="T62" s="95">
        <f t="shared" si="7"/>
        <v>210.28666</v>
      </c>
      <c r="U62" s="95">
        <f t="shared" si="7"/>
        <v>124.1686510000001</v>
      </c>
      <c r="V62" s="95">
        <f t="shared" si="7"/>
        <v>206.2052</v>
      </c>
      <c r="W62" s="95">
        <f t="shared" si="7"/>
        <v>116.81396799999999</v>
      </c>
      <c r="X62" s="95">
        <f t="shared" si="7"/>
        <v>205.45204999999999</v>
      </c>
      <c r="Y62" s="95">
        <f t="shared" si="7"/>
        <v>116.5669510000003</v>
      </c>
      <c r="Z62" s="95">
        <f t="shared" si="7"/>
        <v>0</v>
      </c>
      <c r="AA62" s="95">
        <f t="shared" si="7"/>
        <v>1410.87151718</v>
      </c>
      <c r="AB62" s="95">
        <f t="shared" si="7"/>
        <v>2389.30717</v>
      </c>
    </row>
    <row r="66" spans="2:28" ht="20.25">
      <c r="B66" s="136" t="s">
        <v>48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</row>
    <row r="67" spans="2:28" ht="18">
      <c r="B67" s="137" t="s">
        <v>26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</row>
    <row r="68" ht="13.5" thickBot="1"/>
    <row r="69" spans="2:28" ht="15.75" thickBot="1">
      <c r="B69" s="138" t="s">
        <v>1</v>
      </c>
      <c r="C69" s="132" t="s">
        <v>2</v>
      </c>
      <c r="D69" s="133"/>
      <c r="E69" s="132" t="s">
        <v>3</v>
      </c>
      <c r="F69" s="133"/>
      <c r="G69" s="132" t="s">
        <v>4</v>
      </c>
      <c r="H69" s="133"/>
      <c r="I69" s="132" t="s">
        <v>5</v>
      </c>
      <c r="J69" s="133"/>
      <c r="K69" s="132" t="s">
        <v>6</v>
      </c>
      <c r="L69" s="133"/>
      <c r="M69" s="132" t="s">
        <v>7</v>
      </c>
      <c r="N69" s="133"/>
      <c r="O69" s="132" t="s">
        <v>8</v>
      </c>
      <c r="P69" s="133"/>
      <c r="Q69" s="132" t="s">
        <v>9</v>
      </c>
      <c r="R69" s="133"/>
      <c r="S69" s="132" t="s">
        <v>10</v>
      </c>
      <c r="T69" s="133"/>
      <c r="U69" s="132" t="s">
        <v>11</v>
      </c>
      <c r="V69" s="133"/>
      <c r="W69" s="132" t="s">
        <v>12</v>
      </c>
      <c r="X69" s="133"/>
      <c r="Y69" s="132" t="s">
        <v>13</v>
      </c>
      <c r="Z69" s="133"/>
      <c r="AA69" s="134" t="s">
        <v>14</v>
      </c>
      <c r="AB69" s="135"/>
    </row>
    <row r="70" spans="2:28" ht="15.75" thickBot="1">
      <c r="B70" s="139"/>
      <c r="C70" s="3" t="s">
        <v>15</v>
      </c>
      <c r="D70" s="4" t="s">
        <v>16</v>
      </c>
      <c r="E70" s="3" t="s">
        <v>15</v>
      </c>
      <c r="F70" s="4" t="s">
        <v>16</v>
      </c>
      <c r="G70" s="3" t="s">
        <v>15</v>
      </c>
      <c r="H70" s="4" t="s">
        <v>16</v>
      </c>
      <c r="I70" s="3" t="s">
        <v>15</v>
      </c>
      <c r="J70" s="4" t="s">
        <v>16</v>
      </c>
      <c r="K70" s="3" t="s">
        <v>15</v>
      </c>
      <c r="L70" s="4" t="s">
        <v>16</v>
      </c>
      <c r="M70" s="3" t="s">
        <v>15</v>
      </c>
      <c r="N70" s="4" t="s">
        <v>16</v>
      </c>
      <c r="O70" s="3" t="s">
        <v>15</v>
      </c>
      <c r="P70" s="4" t="s">
        <v>16</v>
      </c>
      <c r="Q70" s="3" t="s">
        <v>15</v>
      </c>
      <c r="R70" s="4" t="s">
        <v>16</v>
      </c>
      <c r="S70" s="3" t="s">
        <v>15</v>
      </c>
      <c r="T70" s="4" t="s">
        <v>16</v>
      </c>
      <c r="U70" s="3" t="s">
        <v>15</v>
      </c>
      <c r="V70" s="4" t="s">
        <v>16</v>
      </c>
      <c r="W70" s="3" t="s">
        <v>15</v>
      </c>
      <c r="X70" s="4" t="s">
        <v>16</v>
      </c>
      <c r="Y70" s="3" t="s">
        <v>15</v>
      </c>
      <c r="Z70" s="4" t="s">
        <v>16</v>
      </c>
      <c r="AA70" s="5" t="s">
        <v>15</v>
      </c>
      <c r="AB70" s="6" t="s">
        <v>16</v>
      </c>
    </row>
    <row r="71" spans="2:28" ht="14.25">
      <c r="B71" s="7" t="s">
        <v>17</v>
      </c>
      <c r="C71" s="80">
        <v>3.758382</v>
      </c>
      <c r="D71" s="80">
        <v>7.04</v>
      </c>
      <c r="E71" s="80">
        <v>3.859586</v>
      </c>
      <c r="F71" s="80">
        <v>6.425</v>
      </c>
      <c r="G71" s="80">
        <v>4.340992</v>
      </c>
      <c r="H71" s="80">
        <v>5.72357</v>
      </c>
      <c r="I71" s="80">
        <v>3.451723</v>
      </c>
      <c r="J71" s="80">
        <v>4.75707</v>
      </c>
      <c r="K71" s="80">
        <v>4.160266</v>
      </c>
      <c r="L71" s="80">
        <v>3.614</v>
      </c>
      <c r="M71" s="80">
        <v>3.938836</v>
      </c>
      <c r="N71" s="80">
        <v>5.319</v>
      </c>
      <c r="O71" s="80">
        <v>4.111268</v>
      </c>
      <c r="P71" s="80">
        <v>5.455</v>
      </c>
      <c r="Q71" s="80">
        <v>3.787938</v>
      </c>
      <c r="R71" s="80">
        <v>5.44791</v>
      </c>
      <c r="S71" s="80">
        <v>4.142692</v>
      </c>
      <c r="T71" s="80">
        <v>8.717</v>
      </c>
      <c r="U71" s="80">
        <v>4.400309</v>
      </c>
      <c r="V71" s="80">
        <v>8.933</v>
      </c>
      <c r="W71" s="80">
        <v>4.162347</v>
      </c>
      <c r="X71" s="80">
        <v>8.389</v>
      </c>
      <c r="Y71" s="80">
        <v>6.522564</v>
      </c>
      <c r="Z71" s="99"/>
      <c r="AA71" s="74">
        <f aca="true" t="shared" si="8" ref="AA71:AB75">SUM(C71,E71,G71,I71,K71,M71,O71,Q71,S71,U71,W71,Y71)</f>
        <v>50.636903</v>
      </c>
      <c r="AB71" s="74">
        <f t="shared" si="8"/>
        <v>69.82055</v>
      </c>
    </row>
    <row r="72" spans="2:28" ht="14.25">
      <c r="B72" s="8" t="s">
        <v>20</v>
      </c>
      <c r="C72" s="80">
        <v>14.253868</v>
      </c>
      <c r="D72" s="80">
        <v>0</v>
      </c>
      <c r="E72" s="80">
        <v>13.823834</v>
      </c>
      <c r="F72" s="80">
        <v>0</v>
      </c>
      <c r="G72" s="80">
        <v>14.44209</v>
      </c>
      <c r="H72" s="80">
        <v>0</v>
      </c>
      <c r="I72" s="80">
        <v>14.730426</v>
      </c>
      <c r="J72" s="80">
        <v>0</v>
      </c>
      <c r="K72" s="80">
        <v>15.536408</v>
      </c>
      <c r="L72" s="80">
        <v>0.083</v>
      </c>
      <c r="M72" s="80">
        <v>16.728885</v>
      </c>
      <c r="N72" s="80">
        <v>0</v>
      </c>
      <c r="O72" s="80">
        <v>16.422328</v>
      </c>
      <c r="P72" s="80">
        <v>0</v>
      </c>
      <c r="Q72" s="80">
        <v>16.448615</v>
      </c>
      <c r="R72" s="80">
        <v>0.21588</v>
      </c>
      <c r="S72" s="80">
        <v>15.913522</v>
      </c>
      <c r="T72" s="80">
        <v>0.499</v>
      </c>
      <c r="U72" s="80">
        <v>16.189919</v>
      </c>
      <c r="V72" s="80">
        <v>0.233</v>
      </c>
      <c r="W72" s="80">
        <v>14.310841</v>
      </c>
      <c r="X72" s="80">
        <v>0.129</v>
      </c>
      <c r="Y72" s="80">
        <v>14.123048</v>
      </c>
      <c r="Z72" s="99"/>
      <c r="AA72" s="80">
        <f t="shared" si="8"/>
        <v>182.92378400000004</v>
      </c>
      <c r="AB72" s="80">
        <f t="shared" si="8"/>
        <v>1.15988</v>
      </c>
    </row>
    <row r="73" spans="2:28" ht="14.25">
      <c r="B73" s="8" t="s">
        <v>18</v>
      </c>
      <c r="C73" s="80">
        <v>15.181008</v>
      </c>
      <c r="D73" s="80">
        <v>53.539</v>
      </c>
      <c r="E73" s="80">
        <v>16.046925</v>
      </c>
      <c r="F73" s="80">
        <v>53.655</v>
      </c>
      <c r="G73" s="80">
        <v>17.98469</v>
      </c>
      <c r="H73" s="80">
        <v>54.45787</v>
      </c>
      <c r="I73" s="80">
        <v>16.202148</v>
      </c>
      <c r="J73" s="80">
        <v>55.72621</v>
      </c>
      <c r="K73" s="80">
        <v>18.450301</v>
      </c>
      <c r="L73" s="80">
        <v>58.05</v>
      </c>
      <c r="M73" s="80">
        <v>17.989364</v>
      </c>
      <c r="N73" s="80">
        <v>58.774</v>
      </c>
      <c r="O73" s="80">
        <v>18.577874</v>
      </c>
      <c r="P73" s="80">
        <v>58.666</v>
      </c>
      <c r="Q73" s="80">
        <v>16.928851</v>
      </c>
      <c r="R73" s="80">
        <v>59.60543</v>
      </c>
      <c r="S73" s="80">
        <v>17.287136</v>
      </c>
      <c r="T73" s="80">
        <v>60.316</v>
      </c>
      <c r="U73" s="80">
        <v>17.912842</v>
      </c>
      <c r="V73" s="80">
        <v>59.121</v>
      </c>
      <c r="W73" s="80">
        <v>15.988251</v>
      </c>
      <c r="X73" s="80">
        <v>59.544</v>
      </c>
      <c r="Y73" s="80">
        <v>51.778413</v>
      </c>
      <c r="Z73" s="99"/>
      <c r="AA73" s="80">
        <f t="shared" si="8"/>
        <v>240.32780300000002</v>
      </c>
      <c r="AB73" s="80">
        <f t="shared" si="8"/>
        <v>631.45451</v>
      </c>
    </row>
    <row r="74" spans="2:28" ht="14.25">
      <c r="B74" s="8" t="s">
        <v>19</v>
      </c>
      <c r="C74" s="80">
        <v>33.997566</v>
      </c>
      <c r="D74" s="80">
        <v>149.838</v>
      </c>
      <c r="E74" s="80">
        <v>33.198313</v>
      </c>
      <c r="F74" s="80">
        <v>149.33457</v>
      </c>
      <c r="G74" s="80">
        <v>38.11546</v>
      </c>
      <c r="H74" s="80">
        <v>149.14426</v>
      </c>
      <c r="I74" s="80">
        <v>36.382244</v>
      </c>
      <c r="J74" s="80">
        <v>151.31099</v>
      </c>
      <c r="K74" s="80">
        <v>38.98068</v>
      </c>
      <c r="L74" s="80">
        <v>150.37</v>
      </c>
      <c r="M74" s="80">
        <v>40.666347</v>
      </c>
      <c r="N74" s="80">
        <v>149.449</v>
      </c>
      <c r="O74" s="80">
        <v>41.216058</v>
      </c>
      <c r="P74" s="80">
        <v>151.796</v>
      </c>
      <c r="Q74" s="80">
        <v>40.41211</v>
      </c>
      <c r="R74" s="80">
        <v>154.60657999999998</v>
      </c>
      <c r="S74" s="80">
        <v>39.133523</v>
      </c>
      <c r="T74" s="80">
        <v>153.286</v>
      </c>
      <c r="U74" s="80">
        <v>34.865017</v>
      </c>
      <c r="V74" s="80">
        <v>148.832</v>
      </c>
      <c r="W74" s="80">
        <v>36.458829</v>
      </c>
      <c r="X74" s="80">
        <v>158.434</v>
      </c>
      <c r="Y74" s="80">
        <v>17.716979</v>
      </c>
      <c r="Z74" s="99"/>
      <c r="AA74" s="80">
        <f t="shared" si="8"/>
        <v>431.143126</v>
      </c>
      <c r="AB74" s="80">
        <f t="shared" si="8"/>
        <v>1666.4014</v>
      </c>
    </row>
    <row r="75" spans="2:28" ht="15" thickBot="1">
      <c r="B75" s="9" t="s">
        <v>21</v>
      </c>
      <c r="C75" s="87">
        <v>46.86914</v>
      </c>
      <c r="D75" s="87">
        <v>0.095</v>
      </c>
      <c r="E75" s="87">
        <v>44.614707</v>
      </c>
      <c r="F75" s="87">
        <v>0.062</v>
      </c>
      <c r="G75" s="87">
        <v>45.928297</v>
      </c>
      <c r="H75" s="87">
        <v>0.07843000000000001</v>
      </c>
      <c r="I75" s="87">
        <v>47.921745</v>
      </c>
      <c r="J75" s="87">
        <v>0.07856999999999999</v>
      </c>
      <c r="K75" s="87">
        <v>50.09954</v>
      </c>
      <c r="L75" s="87">
        <v>0</v>
      </c>
      <c r="M75" s="87">
        <v>55.920436</v>
      </c>
      <c r="N75" s="87">
        <v>0.202</v>
      </c>
      <c r="O75" s="87">
        <v>54.746562</v>
      </c>
      <c r="P75" s="87">
        <v>0.203</v>
      </c>
      <c r="Q75" s="87">
        <v>56.211763</v>
      </c>
      <c r="R75" s="87">
        <v>0</v>
      </c>
      <c r="S75" s="87">
        <v>54.775021</v>
      </c>
      <c r="T75" s="87">
        <v>0</v>
      </c>
      <c r="U75" s="87">
        <v>55.786705</v>
      </c>
      <c r="V75" s="87">
        <v>0</v>
      </c>
      <c r="W75" s="87">
        <v>49.562457</v>
      </c>
      <c r="X75" s="87">
        <v>0</v>
      </c>
      <c r="Y75" s="87">
        <v>85.638968</v>
      </c>
      <c r="Z75" s="120"/>
      <c r="AA75" s="87">
        <f t="shared" si="8"/>
        <v>648.075341</v>
      </c>
      <c r="AB75" s="87">
        <f t="shared" si="8"/>
        <v>0.7190000000000001</v>
      </c>
    </row>
    <row r="76" spans="2:28" ht="15" thickBot="1">
      <c r="B76" s="10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</row>
    <row r="77" spans="2:28" ht="15.75" thickBot="1">
      <c r="B77" s="11" t="s">
        <v>22</v>
      </c>
      <c r="C77" s="95">
        <f aca="true" t="shared" si="9" ref="C77:H77">SUM(C71:C75)</f>
        <v>114.059964</v>
      </c>
      <c r="D77" s="95">
        <f t="shared" si="9"/>
        <v>210.512</v>
      </c>
      <c r="E77" s="95">
        <f t="shared" si="9"/>
        <v>111.543365</v>
      </c>
      <c r="F77" s="95">
        <f t="shared" si="9"/>
        <v>209.47657000000004</v>
      </c>
      <c r="G77" s="95">
        <f t="shared" si="9"/>
        <v>120.811529</v>
      </c>
      <c r="H77" s="95">
        <f t="shared" si="9"/>
        <v>209.40413</v>
      </c>
      <c r="I77" s="95">
        <f aca="true" t="shared" si="10" ref="I77:AB77">SUM(I71:I75)</f>
        <v>118.688286</v>
      </c>
      <c r="J77" s="95">
        <f t="shared" si="10"/>
        <v>211.87284000000002</v>
      </c>
      <c r="K77" s="95">
        <f t="shared" si="10"/>
        <v>127.227195</v>
      </c>
      <c r="L77" s="95">
        <f t="shared" si="10"/>
        <v>212.11700000000002</v>
      </c>
      <c r="M77" s="95">
        <f t="shared" si="10"/>
        <v>135.243868</v>
      </c>
      <c r="N77" s="95">
        <f t="shared" si="10"/>
        <v>213.74400000000003</v>
      </c>
      <c r="O77" s="95">
        <f t="shared" si="10"/>
        <v>135.07409</v>
      </c>
      <c r="P77" s="95">
        <f t="shared" si="10"/>
        <v>216.11999999999998</v>
      </c>
      <c r="Q77" s="95">
        <f t="shared" si="10"/>
        <v>133.789277</v>
      </c>
      <c r="R77" s="95">
        <f t="shared" si="10"/>
        <v>219.87579999999997</v>
      </c>
      <c r="S77" s="95">
        <f t="shared" si="10"/>
        <v>131.251894</v>
      </c>
      <c r="T77" s="95">
        <f t="shared" si="10"/>
        <v>222.818</v>
      </c>
      <c r="U77" s="95">
        <f t="shared" si="10"/>
        <v>129.154792</v>
      </c>
      <c r="V77" s="95">
        <f t="shared" si="10"/>
        <v>217.119</v>
      </c>
      <c r="W77" s="95">
        <f t="shared" si="10"/>
        <v>120.48272499999999</v>
      </c>
      <c r="X77" s="95">
        <f t="shared" si="10"/>
        <v>226.49599999999998</v>
      </c>
      <c r="Y77" s="95">
        <f t="shared" si="10"/>
        <v>175.779972</v>
      </c>
      <c r="Z77" s="95">
        <f t="shared" si="10"/>
        <v>0</v>
      </c>
      <c r="AA77" s="95">
        <f t="shared" si="10"/>
        <v>1553.106957</v>
      </c>
      <c r="AB77" s="95">
        <f t="shared" si="10"/>
        <v>2369.55534</v>
      </c>
    </row>
    <row r="81" spans="2:28" ht="20.25">
      <c r="B81" s="136" t="s">
        <v>48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</row>
    <row r="82" spans="2:28" ht="18">
      <c r="B82" s="137" t="s">
        <v>27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</row>
    <row r="83" ht="13.5" thickBot="1"/>
    <row r="84" spans="2:28" ht="15.75" thickBot="1">
      <c r="B84" s="138" t="s">
        <v>1</v>
      </c>
      <c r="C84" s="132" t="s">
        <v>2</v>
      </c>
      <c r="D84" s="133"/>
      <c r="E84" s="132" t="s">
        <v>3</v>
      </c>
      <c r="F84" s="133"/>
      <c r="G84" s="132" t="s">
        <v>4</v>
      </c>
      <c r="H84" s="133"/>
      <c r="I84" s="132" t="s">
        <v>5</v>
      </c>
      <c r="J84" s="133"/>
      <c r="K84" s="132" t="s">
        <v>6</v>
      </c>
      <c r="L84" s="133"/>
      <c r="M84" s="132" t="s">
        <v>7</v>
      </c>
      <c r="N84" s="133"/>
      <c r="O84" s="132" t="s">
        <v>8</v>
      </c>
      <c r="P84" s="133"/>
      <c r="Q84" s="132" t="s">
        <v>9</v>
      </c>
      <c r="R84" s="133"/>
      <c r="S84" s="132" t="s">
        <v>10</v>
      </c>
      <c r="T84" s="133"/>
      <c r="U84" s="132" t="s">
        <v>11</v>
      </c>
      <c r="V84" s="133"/>
      <c r="W84" s="132" t="s">
        <v>12</v>
      </c>
      <c r="X84" s="133"/>
      <c r="Y84" s="132" t="s">
        <v>13</v>
      </c>
      <c r="Z84" s="133"/>
      <c r="AA84" s="134" t="s">
        <v>14</v>
      </c>
      <c r="AB84" s="135"/>
    </row>
    <row r="85" spans="2:28" ht="15.75" thickBot="1">
      <c r="B85" s="139"/>
      <c r="C85" s="25" t="s">
        <v>15</v>
      </c>
      <c r="D85" s="26" t="s">
        <v>16</v>
      </c>
      <c r="E85" s="25" t="s">
        <v>15</v>
      </c>
      <c r="F85" s="26" t="s">
        <v>16</v>
      </c>
      <c r="G85" s="25" t="s">
        <v>15</v>
      </c>
      <c r="H85" s="26" t="s">
        <v>16</v>
      </c>
      <c r="I85" s="25" t="s">
        <v>15</v>
      </c>
      <c r="J85" s="26" t="s">
        <v>16</v>
      </c>
      <c r="K85" s="25" t="s">
        <v>15</v>
      </c>
      <c r="L85" s="26" t="s">
        <v>16</v>
      </c>
      <c r="M85" s="25" t="s">
        <v>15</v>
      </c>
      <c r="N85" s="26" t="s">
        <v>16</v>
      </c>
      <c r="O85" s="25" t="s">
        <v>15</v>
      </c>
      <c r="P85" s="26" t="s">
        <v>16</v>
      </c>
      <c r="Q85" s="25" t="s">
        <v>15</v>
      </c>
      <c r="R85" s="26" t="s">
        <v>16</v>
      </c>
      <c r="S85" s="25" t="s">
        <v>15</v>
      </c>
      <c r="T85" s="26" t="s">
        <v>16</v>
      </c>
      <c r="U85" s="25" t="s">
        <v>15</v>
      </c>
      <c r="V85" s="26" t="s">
        <v>16</v>
      </c>
      <c r="W85" s="25" t="s">
        <v>15</v>
      </c>
      <c r="X85" s="26" t="s">
        <v>16</v>
      </c>
      <c r="Y85" s="25" t="s">
        <v>15</v>
      </c>
      <c r="Z85" s="26" t="s">
        <v>16</v>
      </c>
      <c r="AA85" s="27" t="s">
        <v>15</v>
      </c>
      <c r="AB85" s="28" t="s">
        <v>16</v>
      </c>
    </row>
    <row r="86" spans="2:28" ht="14.25">
      <c r="B86" s="29" t="s">
        <v>17</v>
      </c>
      <c r="C86" s="91">
        <v>4.293678</v>
      </c>
      <c r="D86" s="75">
        <v>9.274</v>
      </c>
      <c r="E86" s="91">
        <v>4.362979</v>
      </c>
      <c r="F86" s="75">
        <v>8.824</v>
      </c>
      <c r="G86" s="91">
        <v>4.007268</v>
      </c>
      <c r="H86" s="75">
        <v>8.874</v>
      </c>
      <c r="I86" s="91">
        <v>4.324901</v>
      </c>
      <c r="J86" s="75">
        <v>8.885</v>
      </c>
      <c r="K86" s="91">
        <v>3.882935</v>
      </c>
      <c r="L86" s="75">
        <v>10.468</v>
      </c>
      <c r="M86" s="91">
        <v>4.063031</v>
      </c>
      <c r="N86" s="75">
        <v>8.863</v>
      </c>
      <c r="O86" s="110">
        <v>4.1</v>
      </c>
      <c r="P86" s="111">
        <v>9.232</v>
      </c>
      <c r="Q86" s="112" t="s">
        <v>28</v>
      </c>
      <c r="R86" s="111">
        <v>9.73</v>
      </c>
      <c r="S86" s="91">
        <v>3.76593</v>
      </c>
      <c r="T86" s="75">
        <v>9.874</v>
      </c>
      <c r="U86" s="91">
        <v>3.759774</v>
      </c>
      <c r="V86" s="75">
        <v>10.139</v>
      </c>
      <c r="W86" s="91">
        <v>3.530056</v>
      </c>
      <c r="X86" s="75">
        <v>9.384</v>
      </c>
      <c r="Y86" s="74">
        <v>3.589103</v>
      </c>
      <c r="Z86" s="107"/>
      <c r="AA86" s="91">
        <f>SUM(C86,G86,I86,K86,M86,O86,Q86,S86,U86,W86,Y86,)</f>
        <v>39.31667600000001</v>
      </c>
      <c r="AB86" s="74">
        <f>SUM(D86,F86,H86,J86,L86,N86,P86,R86,T86,V86,X86)</f>
        <v>103.547</v>
      </c>
    </row>
    <row r="87" spans="2:28" ht="14.25">
      <c r="B87" s="30" t="s">
        <v>20</v>
      </c>
      <c r="C87" s="92">
        <v>14.361304</v>
      </c>
      <c r="D87" s="81">
        <v>0.125</v>
      </c>
      <c r="E87" s="92">
        <v>14.130462</v>
      </c>
      <c r="F87" s="81">
        <v>0.122</v>
      </c>
      <c r="G87" s="92">
        <v>13.867856</v>
      </c>
      <c r="H87" s="81">
        <v>0.122</v>
      </c>
      <c r="I87" s="92">
        <v>14.47872</v>
      </c>
      <c r="J87" s="81">
        <v>0.172</v>
      </c>
      <c r="K87" s="92">
        <v>15.228187</v>
      </c>
      <c r="L87" s="81">
        <v>0.078</v>
      </c>
      <c r="M87" s="92">
        <v>15.519724</v>
      </c>
      <c r="N87" s="81">
        <v>0.076</v>
      </c>
      <c r="O87" s="113">
        <v>16.56</v>
      </c>
      <c r="P87" s="82">
        <v>0.68</v>
      </c>
      <c r="Q87" s="114" t="s">
        <v>29</v>
      </c>
      <c r="R87" s="115">
        <v>0.115</v>
      </c>
      <c r="S87" s="92">
        <v>16.461114</v>
      </c>
      <c r="T87" s="81">
        <v>0.148</v>
      </c>
      <c r="U87" s="92">
        <v>16.478358</v>
      </c>
      <c r="V87" s="81">
        <v>0.151</v>
      </c>
      <c r="W87" s="92">
        <v>15.68319</v>
      </c>
      <c r="X87" s="81">
        <v>0.065</v>
      </c>
      <c r="Y87" s="80">
        <v>15.478451</v>
      </c>
      <c r="Z87" s="108"/>
      <c r="AA87" s="92">
        <f>SUM(C87,G87,I87,K87,M87,O87,Q87,S87,U87,W87,Y87,)</f>
        <v>154.116904</v>
      </c>
      <c r="AB87" s="80">
        <f>SUM(D87,F87,H87,J87,L87,N87,P87,R87,T87,V87,X87)</f>
        <v>1.8539999999999999</v>
      </c>
    </row>
    <row r="88" spans="2:28" ht="14.25">
      <c r="B88" s="30" t="s">
        <v>18</v>
      </c>
      <c r="C88" s="92">
        <v>17.032587</v>
      </c>
      <c r="D88" s="81">
        <v>58.488</v>
      </c>
      <c r="E88" s="92">
        <v>18.068323</v>
      </c>
      <c r="F88" s="81">
        <v>58.681</v>
      </c>
      <c r="G88" s="92">
        <v>16.658092</v>
      </c>
      <c r="H88" s="81">
        <v>58.961</v>
      </c>
      <c r="I88" s="92">
        <v>16.129066</v>
      </c>
      <c r="J88" s="81">
        <v>60.153</v>
      </c>
      <c r="K88" s="92">
        <v>17.945079</v>
      </c>
      <c r="L88" s="81">
        <v>58.434</v>
      </c>
      <c r="M88" s="92">
        <v>20.072871</v>
      </c>
      <c r="N88" s="81">
        <v>60.403</v>
      </c>
      <c r="O88" s="113">
        <v>21.38</v>
      </c>
      <c r="P88" s="115">
        <v>61.212</v>
      </c>
      <c r="Q88" s="114" t="s">
        <v>30</v>
      </c>
      <c r="R88" s="115">
        <v>62.03</v>
      </c>
      <c r="S88" s="92">
        <v>20.295427</v>
      </c>
      <c r="T88" s="81">
        <v>62.094</v>
      </c>
      <c r="U88" s="92">
        <v>21.326406</v>
      </c>
      <c r="V88" s="81">
        <v>62.77</v>
      </c>
      <c r="W88" s="92">
        <v>21.269226</v>
      </c>
      <c r="X88" s="81">
        <v>61.701</v>
      </c>
      <c r="Y88" s="80">
        <v>21.16617</v>
      </c>
      <c r="Z88" s="108"/>
      <c r="AA88" s="92">
        <f>SUM(C88,G88,I88,K88,M88,O88,Q88,S88,U88,W88,Y88,)</f>
        <v>193.27492399999997</v>
      </c>
      <c r="AB88" s="80">
        <f>SUM(D88,F88,H88,J88,L88,N88,P88,R88,T88,V88,X88)</f>
        <v>664.927</v>
      </c>
    </row>
    <row r="89" spans="2:28" ht="14.25">
      <c r="B89" s="30" t="s">
        <v>19</v>
      </c>
      <c r="C89" s="92">
        <v>32.819395</v>
      </c>
      <c r="D89" s="81">
        <v>154.436</v>
      </c>
      <c r="E89" s="92">
        <v>38.184753</v>
      </c>
      <c r="F89" s="81">
        <v>153.925</v>
      </c>
      <c r="G89" s="92">
        <v>34.933149</v>
      </c>
      <c r="H89" s="81">
        <v>155.643</v>
      </c>
      <c r="I89" s="92">
        <v>37.605822</v>
      </c>
      <c r="J89" s="81">
        <v>159.106</v>
      </c>
      <c r="K89" s="92">
        <v>37.917777</v>
      </c>
      <c r="L89" s="81">
        <v>156.825</v>
      </c>
      <c r="M89" s="92">
        <v>40.553423</v>
      </c>
      <c r="N89" s="81">
        <v>157.178</v>
      </c>
      <c r="O89" s="113">
        <v>41.46</v>
      </c>
      <c r="P89" s="115">
        <v>156.8</v>
      </c>
      <c r="Q89" s="114" t="s">
        <v>31</v>
      </c>
      <c r="R89" s="116">
        <v>154.902</v>
      </c>
      <c r="S89" s="92">
        <v>41.491269</v>
      </c>
      <c r="T89" s="81">
        <v>156.758</v>
      </c>
      <c r="U89" s="92">
        <v>41.319887</v>
      </c>
      <c r="V89" s="81">
        <v>156.043</v>
      </c>
      <c r="W89" s="92">
        <v>39.590627</v>
      </c>
      <c r="X89" s="81">
        <v>156.531</v>
      </c>
      <c r="Y89" s="80">
        <v>42.252768</v>
      </c>
      <c r="Z89" s="108"/>
      <c r="AA89" s="92">
        <f>SUM(C89,G89,I89,K89,M89,O89,Q89,S89,U89,W89,Y89,)</f>
        <v>389.944117</v>
      </c>
      <c r="AB89" s="80">
        <f>SUM(D89,F89,H89,J89,L89,N89,P89,R89,T89,V89,X89)</f>
        <v>1718.147</v>
      </c>
    </row>
    <row r="90" spans="2:28" ht="15" thickBot="1">
      <c r="B90" s="31" t="s">
        <v>21</v>
      </c>
      <c r="C90" s="93">
        <v>50.178958</v>
      </c>
      <c r="D90" s="88">
        <v>0</v>
      </c>
      <c r="E90" s="93">
        <v>49.090055</v>
      </c>
      <c r="F90" s="88">
        <v>0</v>
      </c>
      <c r="G90" s="93">
        <v>46.637417</v>
      </c>
      <c r="H90" s="88">
        <v>0</v>
      </c>
      <c r="I90" s="93">
        <v>49.013</v>
      </c>
      <c r="J90" s="88">
        <v>0</v>
      </c>
      <c r="K90" s="93">
        <v>52.062643</v>
      </c>
      <c r="L90" s="88">
        <v>0</v>
      </c>
      <c r="M90" s="93">
        <v>53.972248</v>
      </c>
      <c r="N90" s="88">
        <v>0</v>
      </c>
      <c r="O90" s="117">
        <v>57.92</v>
      </c>
      <c r="P90" s="118">
        <v>0</v>
      </c>
      <c r="Q90" s="119" t="s">
        <v>32</v>
      </c>
      <c r="R90" s="118">
        <v>0</v>
      </c>
      <c r="S90" s="93">
        <v>57.515081</v>
      </c>
      <c r="T90" s="88">
        <v>0</v>
      </c>
      <c r="U90" s="93">
        <v>58.822207</v>
      </c>
      <c r="V90" s="88">
        <v>0</v>
      </c>
      <c r="W90" s="93">
        <v>54.804953</v>
      </c>
      <c r="X90" s="88">
        <v>0</v>
      </c>
      <c r="Y90" s="87">
        <v>53.166283</v>
      </c>
      <c r="Z90" s="109"/>
      <c r="AA90" s="93">
        <f>SUM(C90,G90,I90,K90,M90,O90,Q90,S90,U90,W90,Y90,)</f>
        <v>534.09279</v>
      </c>
      <c r="AB90" s="87">
        <f>SUM(D90,F90,H90,J90,L90,N90,P90,R90,T90,V90,X90)</f>
        <v>0</v>
      </c>
    </row>
    <row r="91" spans="2:28" ht="15" thickBot="1">
      <c r="B91" s="10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2:28" ht="15.75" thickBot="1">
      <c r="B92" s="11" t="s">
        <v>22</v>
      </c>
      <c r="C92" s="95">
        <f aca="true" t="shared" si="11" ref="C92:H92">SUM(C86:C90)</f>
        <v>118.685922</v>
      </c>
      <c r="D92" s="95">
        <f t="shared" si="11"/>
        <v>222.323</v>
      </c>
      <c r="E92" s="95">
        <f t="shared" si="11"/>
        <v>123.83657199999999</v>
      </c>
      <c r="F92" s="95">
        <f t="shared" si="11"/>
        <v>221.55200000000002</v>
      </c>
      <c r="G92" s="95">
        <f t="shared" si="11"/>
        <v>116.103782</v>
      </c>
      <c r="H92" s="95">
        <f t="shared" si="11"/>
        <v>223.6</v>
      </c>
      <c r="I92" s="95">
        <f>SUM(I86:I91)</f>
        <v>121.55150900000001</v>
      </c>
      <c r="J92" s="95">
        <f>SUM(J86:J91)</f>
        <v>228.31599999999997</v>
      </c>
      <c r="K92" s="95">
        <f aca="true" t="shared" si="12" ref="K92:Z92">SUM(K86:K90)</f>
        <v>127.036621</v>
      </c>
      <c r="L92" s="95">
        <f t="shared" si="12"/>
        <v>225.80499999999998</v>
      </c>
      <c r="M92" s="95">
        <f t="shared" si="12"/>
        <v>134.181297</v>
      </c>
      <c r="N92" s="95">
        <f t="shared" si="12"/>
        <v>226.51999999999998</v>
      </c>
      <c r="O92" s="95">
        <f>SUM(O86:O91)</f>
        <v>141.42000000000002</v>
      </c>
      <c r="P92" s="95">
        <f>SUM(P86:P91)</f>
        <v>227.924</v>
      </c>
      <c r="Q92" s="95">
        <f>SUM(Q77)</f>
        <v>133.789277</v>
      </c>
      <c r="R92" s="95">
        <f t="shared" si="12"/>
        <v>226.777</v>
      </c>
      <c r="S92" s="95">
        <f t="shared" si="12"/>
        <v>139.528821</v>
      </c>
      <c r="T92" s="95">
        <f t="shared" si="12"/>
        <v>228.87400000000002</v>
      </c>
      <c r="U92" s="95">
        <f t="shared" si="12"/>
        <v>141.70663199999998</v>
      </c>
      <c r="V92" s="95">
        <f t="shared" si="12"/>
        <v>229.103</v>
      </c>
      <c r="W92" s="95">
        <f t="shared" si="12"/>
        <v>134.878052</v>
      </c>
      <c r="X92" s="95">
        <f t="shared" si="12"/>
        <v>227.681</v>
      </c>
      <c r="Y92" s="95">
        <f t="shared" si="12"/>
        <v>135.652775</v>
      </c>
      <c r="Z92" s="95">
        <f t="shared" si="12"/>
        <v>0</v>
      </c>
      <c r="AA92" s="95">
        <f>SUM(C92,E92,G92,I92,K92,M92,O92,Q92,S92,U92,W92,Y92)</f>
        <v>1568.37126</v>
      </c>
      <c r="AB92" s="95">
        <f>SUM(D92,F92,H92,J92,L92,N92,P92,R92,T92,V92,X92)</f>
        <v>2488.475</v>
      </c>
    </row>
    <row r="96" spans="2:28" ht="20.25">
      <c r="B96" s="136" t="s">
        <v>48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</row>
    <row r="97" spans="2:28" ht="18">
      <c r="B97" s="137" t="s">
        <v>33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</row>
    <row r="98" ht="13.5" thickBot="1"/>
    <row r="99" spans="2:28" ht="15.75" thickBot="1">
      <c r="B99" s="138" t="s">
        <v>1</v>
      </c>
      <c r="C99" s="132" t="s">
        <v>2</v>
      </c>
      <c r="D99" s="133"/>
      <c r="E99" s="132" t="s">
        <v>3</v>
      </c>
      <c r="F99" s="133"/>
      <c r="G99" s="132" t="s">
        <v>4</v>
      </c>
      <c r="H99" s="133"/>
      <c r="I99" s="132" t="s">
        <v>5</v>
      </c>
      <c r="J99" s="133"/>
      <c r="K99" s="132" t="s">
        <v>6</v>
      </c>
      <c r="L99" s="133"/>
      <c r="M99" s="132" t="s">
        <v>7</v>
      </c>
      <c r="N99" s="133"/>
      <c r="O99" s="132" t="s">
        <v>8</v>
      </c>
      <c r="P99" s="133"/>
      <c r="Q99" s="132" t="s">
        <v>9</v>
      </c>
      <c r="R99" s="133"/>
      <c r="S99" s="132" t="s">
        <v>10</v>
      </c>
      <c r="T99" s="133"/>
      <c r="U99" s="132" t="s">
        <v>11</v>
      </c>
      <c r="V99" s="133"/>
      <c r="W99" s="132" t="s">
        <v>12</v>
      </c>
      <c r="X99" s="133"/>
      <c r="Y99" s="132" t="s">
        <v>13</v>
      </c>
      <c r="Z99" s="133"/>
      <c r="AA99" s="134" t="s">
        <v>14</v>
      </c>
      <c r="AB99" s="135"/>
    </row>
    <row r="100" spans="2:28" ht="15.75" thickBot="1">
      <c r="B100" s="139"/>
      <c r="C100" s="25" t="s">
        <v>15</v>
      </c>
      <c r="D100" s="26" t="s">
        <v>16</v>
      </c>
      <c r="E100" s="25" t="s">
        <v>15</v>
      </c>
      <c r="F100" s="26" t="s">
        <v>16</v>
      </c>
      <c r="G100" s="25" t="s">
        <v>15</v>
      </c>
      <c r="H100" s="26" t="s">
        <v>16</v>
      </c>
      <c r="I100" s="25" t="s">
        <v>15</v>
      </c>
      <c r="J100" s="26" t="s">
        <v>16</v>
      </c>
      <c r="K100" s="25" t="s">
        <v>15</v>
      </c>
      <c r="L100" s="26" t="s">
        <v>16</v>
      </c>
      <c r="M100" s="25" t="s">
        <v>15</v>
      </c>
      <c r="N100" s="26" t="s">
        <v>16</v>
      </c>
      <c r="O100" s="25" t="s">
        <v>15</v>
      </c>
      <c r="P100" s="26" t="s">
        <v>16</v>
      </c>
      <c r="Q100" s="25" t="s">
        <v>15</v>
      </c>
      <c r="R100" s="26" t="s">
        <v>16</v>
      </c>
      <c r="S100" s="25" t="s">
        <v>15</v>
      </c>
      <c r="T100" s="26" t="s">
        <v>16</v>
      </c>
      <c r="U100" s="25" t="s">
        <v>15</v>
      </c>
      <c r="V100" s="26" t="s">
        <v>16</v>
      </c>
      <c r="W100" s="25" t="s">
        <v>15</v>
      </c>
      <c r="X100" s="26" t="s">
        <v>16</v>
      </c>
      <c r="Y100" s="55" t="s">
        <v>15</v>
      </c>
      <c r="Z100" s="26" t="s">
        <v>16</v>
      </c>
      <c r="AA100" s="27" t="s">
        <v>15</v>
      </c>
      <c r="AB100" s="28" t="s">
        <v>16</v>
      </c>
    </row>
    <row r="101" spans="2:28" ht="14.25">
      <c r="B101" s="29" t="s">
        <v>17</v>
      </c>
      <c r="C101" s="91">
        <v>3.78147</v>
      </c>
      <c r="D101" s="75">
        <v>10.053</v>
      </c>
      <c r="E101" s="91">
        <v>3.799522</v>
      </c>
      <c r="F101" s="75">
        <v>10.516</v>
      </c>
      <c r="G101" s="91">
        <v>3.738778</v>
      </c>
      <c r="H101" s="75">
        <v>11.488</v>
      </c>
      <c r="I101" s="91">
        <v>3.564796</v>
      </c>
      <c r="J101" s="75">
        <v>11.302</v>
      </c>
      <c r="K101" s="91">
        <v>3.838852</v>
      </c>
      <c r="L101" s="75">
        <v>11.516</v>
      </c>
      <c r="M101" s="91">
        <v>3.713509</v>
      </c>
      <c r="N101" s="75">
        <v>11.409</v>
      </c>
      <c r="O101" s="75">
        <v>3.719901</v>
      </c>
      <c r="P101" s="72">
        <v>11.545</v>
      </c>
      <c r="Q101" s="75">
        <v>3.828026</v>
      </c>
      <c r="R101" s="72">
        <v>11.364</v>
      </c>
      <c r="S101" s="91">
        <v>3.742232</v>
      </c>
      <c r="T101" s="75">
        <v>11.588</v>
      </c>
      <c r="U101" s="91">
        <v>3.919812</v>
      </c>
      <c r="V101" s="75">
        <v>11.974</v>
      </c>
      <c r="W101" s="91">
        <v>3.990778</v>
      </c>
      <c r="X101" s="75">
        <v>12.16908</v>
      </c>
      <c r="Y101" s="75">
        <v>3.992126</v>
      </c>
      <c r="Z101" s="107"/>
      <c r="AA101" s="91">
        <f>+C101+E101+G101+I101+K101+M101+O101+Q101+S101+U101+W101+Y101</f>
        <v>45.629802</v>
      </c>
      <c r="AB101" s="74">
        <f>+D101+F101+H101+J101+L101+N101+P101+R101+T101+V101+X101</f>
        <v>124.92408</v>
      </c>
    </row>
    <row r="102" spans="2:28" ht="14.25">
      <c r="B102" s="30" t="s">
        <v>20</v>
      </c>
      <c r="C102" s="92">
        <v>15.301434</v>
      </c>
      <c r="D102" s="81">
        <v>0.092</v>
      </c>
      <c r="E102" s="92">
        <v>14.687971</v>
      </c>
      <c r="F102" s="81">
        <v>0.087</v>
      </c>
      <c r="G102" s="92">
        <v>15.583</v>
      </c>
      <c r="H102" s="81">
        <v>0.136</v>
      </c>
      <c r="I102" s="92">
        <v>16.258717</v>
      </c>
      <c r="J102" s="81">
        <v>0.132</v>
      </c>
      <c r="K102" s="92">
        <v>17.041568</v>
      </c>
      <c r="L102" s="81">
        <v>0.119</v>
      </c>
      <c r="M102" s="92">
        <v>17.171128</v>
      </c>
      <c r="N102" s="81">
        <v>0.196</v>
      </c>
      <c r="O102" s="81">
        <v>17.233039</v>
      </c>
      <c r="P102" s="84">
        <v>0.197</v>
      </c>
      <c r="Q102" s="81">
        <v>17.841264</v>
      </c>
      <c r="R102" s="78">
        <v>0.283</v>
      </c>
      <c r="S102" s="92">
        <v>18.028146</v>
      </c>
      <c r="T102" s="81">
        <v>0.256</v>
      </c>
      <c r="U102" s="92">
        <v>16.907456</v>
      </c>
      <c r="V102" s="81">
        <v>0.266</v>
      </c>
      <c r="W102" s="92">
        <v>17.25959</v>
      </c>
      <c r="X102" s="81">
        <v>0.40366</v>
      </c>
      <c r="Y102" s="81">
        <v>16.129422</v>
      </c>
      <c r="Z102" s="108"/>
      <c r="AA102" s="92">
        <f>+C102+E102+G102+I102+K102+M102+O102+Q102+S102+U102+W102+Y102</f>
        <v>199.442735</v>
      </c>
      <c r="AB102" s="80">
        <f>+D102+F102+H102+J102+L102+N102+P102+R102+T102+V102+X102</f>
        <v>2.16766</v>
      </c>
    </row>
    <row r="103" spans="2:28" ht="14.25">
      <c r="B103" s="30" t="s">
        <v>18</v>
      </c>
      <c r="C103" s="92">
        <v>20.61761</v>
      </c>
      <c r="D103" s="81">
        <v>62.364</v>
      </c>
      <c r="E103" s="92">
        <v>21.111124</v>
      </c>
      <c r="F103" s="81">
        <v>63.515</v>
      </c>
      <c r="G103" s="92">
        <v>21.778231</v>
      </c>
      <c r="H103" s="81">
        <v>64.952</v>
      </c>
      <c r="I103" s="92">
        <v>20.380032</v>
      </c>
      <c r="J103" s="81">
        <v>64.197</v>
      </c>
      <c r="K103" s="92">
        <v>23.309775</v>
      </c>
      <c r="L103" s="81">
        <v>66.642</v>
      </c>
      <c r="M103" s="92">
        <v>21.89098</v>
      </c>
      <c r="N103" s="81">
        <v>65.43</v>
      </c>
      <c r="O103" s="81">
        <v>20.272327</v>
      </c>
      <c r="P103" s="78">
        <v>62.36</v>
      </c>
      <c r="Q103" s="81">
        <v>21.208194</v>
      </c>
      <c r="R103" s="78">
        <v>65.902</v>
      </c>
      <c r="S103" s="92">
        <v>22.095983</v>
      </c>
      <c r="T103" s="81">
        <v>67.025</v>
      </c>
      <c r="U103" s="92">
        <v>21.259775</v>
      </c>
      <c r="V103" s="81">
        <v>65.008</v>
      </c>
      <c r="W103" s="92">
        <v>21.011014</v>
      </c>
      <c r="X103" s="81">
        <v>63.88781999999999</v>
      </c>
      <c r="Y103" s="81">
        <v>21.337463</v>
      </c>
      <c r="Z103" s="108"/>
      <c r="AA103" s="92">
        <f>+C103+E103+G103+I103+K103+M103+O103+Q103+S103+U103+W103+Y103</f>
        <v>256.27250799999996</v>
      </c>
      <c r="AB103" s="80">
        <f>+D103+F103+H103+J103+L103+N103+P103+R103+T103+V103+X103</f>
        <v>711.28282</v>
      </c>
    </row>
    <row r="104" spans="2:28" ht="14.25">
      <c r="B104" s="30" t="s">
        <v>19</v>
      </c>
      <c r="C104" s="92">
        <v>39.111683</v>
      </c>
      <c r="D104" s="81">
        <v>185.212</v>
      </c>
      <c r="E104" s="92">
        <v>38.069322</v>
      </c>
      <c r="F104" s="81">
        <v>158.176</v>
      </c>
      <c r="G104" s="92">
        <v>42.814882</v>
      </c>
      <c r="H104" s="81">
        <v>160.169</v>
      </c>
      <c r="I104" s="92">
        <v>43.913515</v>
      </c>
      <c r="J104" s="81">
        <v>161.999</v>
      </c>
      <c r="K104" s="92">
        <v>46.91007</v>
      </c>
      <c r="L104" s="81">
        <v>161.837</v>
      </c>
      <c r="M104" s="92">
        <v>43.33756</v>
      </c>
      <c r="N104" s="81">
        <v>164.349</v>
      </c>
      <c r="O104" s="81">
        <v>47.331021</v>
      </c>
      <c r="P104" s="78">
        <v>170.781</v>
      </c>
      <c r="Q104" s="81">
        <v>48.314855</v>
      </c>
      <c r="R104" s="78">
        <v>165.018</v>
      </c>
      <c r="S104" s="92">
        <v>45.991782</v>
      </c>
      <c r="T104" s="81">
        <v>168.397</v>
      </c>
      <c r="U104" s="92">
        <v>45.647355</v>
      </c>
      <c r="V104" s="81">
        <v>168.667</v>
      </c>
      <c r="W104" s="92">
        <v>43.674019</v>
      </c>
      <c r="X104" s="81">
        <v>173.62563999999992</v>
      </c>
      <c r="Y104" s="81">
        <v>42.263987</v>
      </c>
      <c r="Z104" s="108"/>
      <c r="AA104" s="92">
        <f>+C104+E104+G104+I104+K104+M104+O104+Q104+S104+U104+W104+Y104</f>
        <v>527.380051</v>
      </c>
      <c r="AB104" s="80">
        <f>+D104+F104+H104+J104+L104+N104+P104+R104+T104+V104+X104</f>
        <v>1838.2306399999998</v>
      </c>
    </row>
    <row r="105" spans="2:28" ht="15" thickBot="1">
      <c r="B105" s="31" t="s">
        <v>21</v>
      </c>
      <c r="C105" s="93">
        <v>55.154405</v>
      </c>
      <c r="D105" s="88">
        <v>0</v>
      </c>
      <c r="E105" s="93">
        <v>52.33045</v>
      </c>
      <c r="F105" s="88">
        <v>0</v>
      </c>
      <c r="G105" s="93">
        <v>54.026587</v>
      </c>
      <c r="H105" s="88">
        <v>0</v>
      </c>
      <c r="I105" s="93">
        <v>57.90869</v>
      </c>
      <c r="J105" s="88">
        <v>0</v>
      </c>
      <c r="K105" s="93">
        <v>59.865143</v>
      </c>
      <c r="L105" s="88">
        <v>0</v>
      </c>
      <c r="M105" s="93">
        <v>61.745573</v>
      </c>
      <c r="N105" s="88">
        <v>0</v>
      </c>
      <c r="O105" s="88">
        <v>62.923759</v>
      </c>
      <c r="P105" s="85">
        <v>0</v>
      </c>
      <c r="Q105" s="88">
        <v>64.631083</v>
      </c>
      <c r="R105" s="85">
        <v>0</v>
      </c>
      <c r="S105" s="93">
        <v>65.873732</v>
      </c>
      <c r="T105" s="88">
        <v>0</v>
      </c>
      <c r="U105" s="93">
        <v>61.398938</v>
      </c>
      <c r="V105" s="88">
        <v>0</v>
      </c>
      <c r="W105" s="93">
        <v>62.837601</v>
      </c>
      <c r="X105" s="88">
        <v>0</v>
      </c>
      <c r="Y105" s="88">
        <v>56.468871</v>
      </c>
      <c r="Z105" s="109"/>
      <c r="AA105" s="93">
        <f>+C105+E105+G105+I105+K105+M105+O105+Q105+S105+U105+W105+Y105</f>
        <v>715.164832</v>
      </c>
      <c r="AB105" s="87">
        <f>+D105+F105+H105+J105+L105+N105+P105+R105+T105+V105+X105</f>
        <v>0</v>
      </c>
    </row>
    <row r="106" spans="2:28" ht="15" thickBot="1">
      <c r="B106" s="10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2:28" ht="15.75" thickBot="1">
      <c r="B107" s="11" t="s">
        <v>22</v>
      </c>
      <c r="C107" s="95">
        <f>SUM(C101:C106)</f>
        <v>133.966602</v>
      </c>
      <c r="D107" s="95">
        <f>SUM(D101:D105)</f>
        <v>257.721</v>
      </c>
      <c r="E107" s="95">
        <f>SUM(E101:E105)</f>
        <v>129.998389</v>
      </c>
      <c r="F107" s="95">
        <f>SUM(F101:F105)</f>
        <v>232.29399999999998</v>
      </c>
      <c r="G107" s="95">
        <f>SUM(G101:G105)</f>
        <v>137.941478</v>
      </c>
      <c r="H107" s="95">
        <f>SUM(H101:H105)</f>
        <v>236.745</v>
      </c>
      <c r="I107" s="95">
        <f>SUM(I101:I106)</f>
        <v>142.02575000000002</v>
      </c>
      <c r="J107" s="95">
        <f>SUM(J101:J106)</f>
        <v>237.63</v>
      </c>
      <c r="K107" s="95">
        <f>SUM(K101:K105)</f>
        <v>150.96540800000002</v>
      </c>
      <c r="L107" s="95">
        <f>SUM(L101:L105)</f>
        <v>240.11399999999998</v>
      </c>
      <c r="M107" s="95">
        <f>SUM(M101:M105)</f>
        <v>147.85875000000001</v>
      </c>
      <c r="N107" s="95">
        <f>SUM(N101:N105)</f>
        <v>241.38400000000001</v>
      </c>
      <c r="O107" s="95">
        <f>SUM(O101:O106)</f>
        <v>151.48004699999998</v>
      </c>
      <c r="P107" s="95">
        <f>SUM(P101:P106)</f>
        <v>244.883</v>
      </c>
      <c r="Q107" s="95">
        <f>SUM(Q92)</f>
        <v>133.789277</v>
      </c>
      <c r="R107" s="95">
        <f aca="true" t="shared" si="13" ref="R107:Z107">SUM(R101:R105)</f>
        <v>242.567</v>
      </c>
      <c r="S107" s="95">
        <f t="shared" si="13"/>
        <v>155.731875</v>
      </c>
      <c r="T107" s="95">
        <f t="shared" si="13"/>
        <v>247.266</v>
      </c>
      <c r="U107" s="95">
        <f t="shared" si="13"/>
        <v>149.13333599999999</v>
      </c>
      <c r="V107" s="95">
        <f t="shared" si="13"/>
        <v>245.915</v>
      </c>
      <c r="W107" s="95">
        <f t="shared" si="13"/>
        <v>148.773002</v>
      </c>
      <c r="X107" s="95">
        <f t="shared" si="13"/>
        <v>250.0861999999999</v>
      </c>
      <c r="Y107" s="95">
        <f t="shared" si="13"/>
        <v>140.191869</v>
      </c>
      <c r="Z107" s="95">
        <f t="shared" si="13"/>
        <v>0</v>
      </c>
      <c r="AA107" s="95">
        <f>SUM(AA101:AA106)</f>
        <v>1743.889928</v>
      </c>
      <c r="AB107" s="95">
        <f>SUM(AB101:AB106)</f>
        <v>2676.6052</v>
      </c>
    </row>
    <row r="111" spans="2:28" ht="20.25">
      <c r="B111" s="136" t="s">
        <v>48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2:28" ht="18">
      <c r="B112" s="137" t="s">
        <v>34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</row>
    <row r="113" ht="13.5" thickBot="1"/>
    <row r="114" spans="2:28" ht="15.75" thickBot="1">
      <c r="B114" s="138" t="s">
        <v>1</v>
      </c>
      <c r="C114" s="132" t="s">
        <v>2</v>
      </c>
      <c r="D114" s="133"/>
      <c r="E114" s="132" t="s">
        <v>3</v>
      </c>
      <c r="F114" s="133"/>
      <c r="G114" s="132" t="s">
        <v>4</v>
      </c>
      <c r="H114" s="133"/>
      <c r="I114" s="132" t="s">
        <v>5</v>
      </c>
      <c r="J114" s="133"/>
      <c r="K114" s="132" t="s">
        <v>6</v>
      </c>
      <c r="L114" s="133"/>
      <c r="M114" s="132" t="s">
        <v>7</v>
      </c>
      <c r="N114" s="133"/>
      <c r="O114" s="132" t="s">
        <v>8</v>
      </c>
      <c r="P114" s="133"/>
      <c r="Q114" s="132" t="s">
        <v>9</v>
      </c>
      <c r="R114" s="133"/>
      <c r="S114" s="132" t="s">
        <v>10</v>
      </c>
      <c r="T114" s="133"/>
      <c r="U114" s="132" t="s">
        <v>11</v>
      </c>
      <c r="V114" s="133"/>
      <c r="W114" s="132" t="s">
        <v>12</v>
      </c>
      <c r="X114" s="133"/>
      <c r="Y114" s="132" t="s">
        <v>13</v>
      </c>
      <c r="Z114" s="133"/>
      <c r="AA114" s="134" t="s">
        <v>14</v>
      </c>
      <c r="AB114" s="135"/>
    </row>
    <row r="115" spans="2:28" ht="15.75" thickBot="1">
      <c r="B115" s="139"/>
      <c r="C115" s="38" t="s">
        <v>15</v>
      </c>
      <c r="D115" s="26" t="s">
        <v>16</v>
      </c>
      <c r="E115" s="25" t="s">
        <v>15</v>
      </c>
      <c r="F115" s="26" t="s">
        <v>16</v>
      </c>
      <c r="G115" s="25" t="s">
        <v>15</v>
      </c>
      <c r="H115" s="26" t="s">
        <v>16</v>
      </c>
      <c r="I115" s="25" t="s">
        <v>15</v>
      </c>
      <c r="J115" s="26" t="s">
        <v>16</v>
      </c>
      <c r="K115" s="25" t="s">
        <v>15</v>
      </c>
      <c r="L115" s="26" t="s">
        <v>16</v>
      </c>
      <c r="M115" s="25" t="s">
        <v>15</v>
      </c>
      <c r="N115" s="26" t="s">
        <v>16</v>
      </c>
      <c r="O115" s="25" t="s">
        <v>15</v>
      </c>
      <c r="P115" s="26" t="s">
        <v>16</v>
      </c>
      <c r="Q115" s="25" t="s">
        <v>15</v>
      </c>
      <c r="R115" s="26" t="s">
        <v>16</v>
      </c>
      <c r="S115" s="25" t="s">
        <v>15</v>
      </c>
      <c r="T115" s="26" t="s">
        <v>16</v>
      </c>
      <c r="U115" s="25" t="s">
        <v>15</v>
      </c>
      <c r="V115" s="26" t="s">
        <v>16</v>
      </c>
      <c r="W115" s="25" t="s">
        <v>15</v>
      </c>
      <c r="X115" s="26" t="s">
        <v>16</v>
      </c>
      <c r="Y115" s="25" t="s">
        <v>15</v>
      </c>
      <c r="Z115" s="26" t="s">
        <v>16</v>
      </c>
      <c r="AA115" s="27" t="s">
        <v>15</v>
      </c>
      <c r="AB115" s="28" t="s">
        <v>16</v>
      </c>
    </row>
    <row r="116" spans="2:28" ht="14.25">
      <c r="B116" s="29" t="s">
        <v>17</v>
      </c>
      <c r="C116" s="100">
        <v>4.185395</v>
      </c>
      <c r="D116" s="72">
        <v>12.364</v>
      </c>
      <c r="E116" s="96">
        <v>3.661408</v>
      </c>
      <c r="F116" s="72">
        <v>11.86863</v>
      </c>
      <c r="G116" s="104">
        <v>3.87704</v>
      </c>
      <c r="H116" s="75">
        <v>12.13958</v>
      </c>
      <c r="I116" s="91">
        <v>4.046985</v>
      </c>
      <c r="J116" s="75">
        <v>12.38841</v>
      </c>
      <c r="K116" s="91">
        <v>3.903566</v>
      </c>
      <c r="L116" s="75">
        <v>12.229079999999998</v>
      </c>
      <c r="M116" s="91">
        <v>4.088419</v>
      </c>
      <c r="N116" s="75">
        <v>12.945289999999998</v>
      </c>
      <c r="O116" s="75">
        <v>4.537008</v>
      </c>
      <c r="P116" s="72">
        <v>14.24172</v>
      </c>
      <c r="Q116" s="75">
        <v>4.589199</v>
      </c>
      <c r="R116" s="72">
        <v>14.17282</v>
      </c>
      <c r="S116" s="91">
        <v>4.461376</v>
      </c>
      <c r="T116" s="75">
        <v>14.136090000000003</v>
      </c>
      <c r="U116" s="91">
        <v>4.876357</v>
      </c>
      <c r="V116" s="75">
        <v>15.033740000000003</v>
      </c>
      <c r="W116" s="91">
        <v>4.893898</v>
      </c>
      <c r="X116" s="75">
        <v>15.23913</v>
      </c>
      <c r="Y116" s="74">
        <v>5.26523</v>
      </c>
      <c r="Z116" s="75">
        <v>17.384350000000005</v>
      </c>
      <c r="AA116" s="91">
        <f aca="true" t="shared" si="14" ref="AA116:AB120">+C116+E116+G116+I116+K116+M116+O116+Q116+S116+U116+W116+Y116</f>
        <v>52.385881000000005</v>
      </c>
      <c r="AB116" s="74">
        <f t="shared" si="14"/>
        <v>164.14284</v>
      </c>
    </row>
    <row r="117" spans="2:28" ht="14.25">
      <c r="B117" s="30" t="s">
        <v>20</v>
      </c>
      <c r="C117" s="101">
        <v>15.12083</v>
      </c>
      <c r="D117" s="78">
        <v>0.292</v>
      </c>
      <c r="E117" s="97">
        <v>15.473934</v>
      </c>
      <c r="F117" s="78">
        <v>0.18854</v>
      </c>
      <c r="G117" s="105">
        <v>15.458518</v>
      </c>
      <c r="H117" s="81">
        <v>0.24983000000000002</v>
      </c>
      <c r="I117" s="92">
        <v>16.265758</v>
      </c>
      <c r="J117" s="81">
        <v>0.28493</v>
      </c>
      <c r="K117" s="92">
        <v>17.005634</v>
      </c>
      <c r="L117" s="81">
        <v>0.28773</v>
      </c>
      <c r="M117" s="92">
        <v>16.603465</v>
      </c>
      <c r="N117" s="81">
        <v>0.24373</v>
      </c>
      <c r="O117" s="81">
        <v>17.861148</v>
      </c>
      <c r="P117" s="84">
        <v>0.29508999999999996</v>
      </c>
      <c r="Q117" s="81">
        <v>17.817766</v>
      </c>
      <c r="R117" s="78">
        <v>0.77401</v>
      </c>
      <c r="S117" s="92">
        <v>19.981625</v>
      </c>
      <c r="T117" s="81">
        <v>0.41115999999999997</v>
      </c>
      <c r="U117" s="92">
        <v>17.709767</v>
      </c>
      <c r="V117" s="81">
        <v>0.28759999999999997</v>
      </c>
      <c r="W117" s="92">
        <v>17.447775</v>
      </c>
      <c r="X117" s="81">
        <v>0.33812999999999993</v>
      </c>
      <c r="Y117" s="80">
        <v>16.486057</v>
      </c>
      <c r="Z117" s="81">
        <v>0.38114</v>
      </c>
      <c r="AA117" s="92">
        <f t="shared" si="14"/>
        <v>203.232277</v>
      </c>
      <c r="AB117" s="80">
        <f t="shared" si="14"/>
        <v>4.03389</v>
      </c>
    </row>
    <row r="118" spans="2:28" ht="14.25">
      <c r="B118" s="30" t="s">
        <v>18</v>
      </c>
      <c r="C118" s="101">
        <v>20.336433</v>
      </c>
      <c r="D118" s="78">
        <v>62.058</v>
      </c>
      <c r="E118" s="97">
        <v>20.112217</v>
      </c>
      <c r="F118" s="78">
        <v>64.07456</v>
      </c>
      <c r="G118" s="105">
        <v>20.882445</v>
      </c>
      <c r="H118" s="81">
        <v>65.81665000000002</v>
      </c>
      <c r="I118" s="92">
        <v>20.827464</v>
      </c>
      <c r="J118" s="81">
        <v>66.84492000000002</v>
      </c>
      <c r="K118" s="92">
        <v>20.209795</v>
      </c>
      <c r="L118" s="81">
        <v>65.8621</v>
      </c>
      <c r="M118" s="92">
        <v>20.069176</v>
      </c>
      <c r="N118" s="81">
        <v>64.49177</v>
      </c>
      <c r="O118" s="81">
        <v>21.129375</v>
      </c>
      <c r="P118" s="78">
        <v>69.3408</v>
      </c>
      <c r="Q118" s="81">
        <v>19.997836</v>
      </c>
      <c r="R118" s="78">
        <v>65.49786000000002</v>
      </c>
      <c r="S118" s="92">
        <v>20.252949</v>
      </c>
      <c r="T118" s="81">
        <v>67.31140000000002</v>
      </c>
      <c r="U118" s="92">
        <v>20.921608</v>
      </c>
      <c r="V118" s="81">
        <v>65.72853</v>
      </c>
      <c r="W118" s="92">
        <v>20.347702</v>
      </c>
      <c r="X118" s="81">
        <v>65.68154000000001</v>
      </c>
      <c r="Y118" s="80">
        <v>19.381349</v>
      </c>
      <c r="Z118" s="81">
        <v>65.66478</v>
      </c>
      <c r="AA118" s="92">
        <f t="shared" si="14"/>
        <v>244.468349</v>
      </c>
      <c r="AB118" s="80">
        <f t="shared" si="14"/>
        <v>788.37291</v>
      </c>
    </row>
    <row r="119" spans="2:28" ht="14.25">
      <c r="B119" s="30" t="s">
        <v>19</v>
      </c>
      <c r="C119" s="101">
        <v>39.529112</v>
      </c>
      <c r="D119" s="78">
        <v>164.426</v>
      </c>
      <c r="E119" s="97">
        <v>39.868207</v>
      </c>
      <c r="F119" s="78">
        <v>166.08596</v>
      </c>
      <c r="G119" s="105">
        <v>44.470206</v>
      </c>
      <c r="H119" s="81">
        <v>175.78320000000002</v>
      </c>
      <c r="I119" s="92">
        <v>43.611073</v>
      </c>
      <c r="J119" s="81">
        <v>170.8516</v>
      </c>
      <c r="K119" s="92">
        <v>44.135782</v>
      </c>
      <c r="L119" s="81">
        <v>169.25554999999994</v>
      </c>
      <c r="M119" s="92">
        <v>45.536988</v>
      </c>
      <c r="N119" s="81">
        <v>162.49694000000002</v>
      </c>
      <c r="O119" s="81">
        <v>46.222305</v>
      </c>
      <c r="P119" s="78">
        <v>176.97577</v>
      </c>
      <c r="Q119" s="81">
        <v>45.020061</v>
      </c>
      <c r="R119" s="78">
        <v>199.00136000000006</v>
      </c>
      <c r="S119" s="92">
        <v>47.606908</v>
      </c>
      <c r="T119" s="81">
        <v>165.84569000000005</v>
      </c>
      <c r="U119" s="92">
        <v>46.841043</v>
      </c>
      <c r="V119" s="81">
        <v>171.98250999999996</v>
      </c>
      <c r="W119" s="92">
        <v>45.517089</v>
      </c>
      <c r="X119" s="81">
        <v>169.52457</v>
      </c>
      <c r="Y119" s="80">
        <v>44.317889</v>
      </c>
      <c r="Z119" s="81">
        <v>169.26413</v>
      </c>
      <c r="AA119" s="92">
        <f t="shared" si="14"/>
        <v>532.676663</v>
      </c>
      <c r="AB119" s="80">
        <f t="shared" si="14"/>
        <v>2061.49328</v>
      </c>
    </row>
    <row r="120" spans="2:28" ht="15" thickBot="1">
      <c r="B120" s="31" t="s">
        <v>21</v>
      </c>
      <c r="C120" s="103">
        <v>55.671868</v>
      </c>
      <c r="D120" s="85">
        <v>0</v>
      </c>
      <c r="E120" s="98">
        <v>56.185501</v>
      </c>
      <c r="F120" s="85">
        <v>0</v>
      </c>
      <c r="G120" s="106">
        <v>53.672805</v>
      </c>
      <c r="H120" s="88">
        <v>0</v>
      </c>
      <c r="I120" s="93">
        <v>57.009895</v>
      </c>
      <c r="J120" s="88">
        <v>0</v>
      </c>
      <c r="K120" s="93">
        <v>60.802093</v>
      </c>
      <c r="L120" s="88">
        <v>0</v>
      </c>
      <c r="M120" s="93">
        <v>59.442491</v>
      </c>
      <c r="N120" s="88">
        <v>0</v>
      </c>
      <c r="O120" s="88">
        <v>64.088613</v>
      </c>
      <c r="P120" s="85">
        <v>0</v>
      </c>
      <c r="Q120" s="88">
        <v>62.220153</v>
      </c>
      <c r="R120" s="85">
        <v>0</v>
      </c>
      <c r="S120" s="93">
        <v>63.603463</v>
      </c>
      <c r="T120" s="88">
        <v>0</v>
      </c>
      <c r="U120" s="93">
        <v>60.552921</v>
      </c>
      <c r="V120" s="88">
        <v>0</v>
      </c>
      <c r="W120" s="93">
        <v>57.960626</v>
      </c>
      <c r="X120" s="88">
        <v>0</v>
      </c>
      <c r="Y120" s="87">
        <v>53.046984</v>
      </c>
      <c r="Z120" s="88">
        <v>0</v>
      </c>
      <c r="AA120" s="93">
        <f t="shared" si="14"/>
        <v>704.2574129999999</v>
      </c>
      <c r="AB120" s="87">
        <f t="shared" si="14"/>
        <v>0</v>
      </c>
    </row>
    <row r="121" spans="2:28" ht="15" thickBot="1">
      <c r="B121" s="10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</row>
    <row r="122" spans="2:28" ht="15.75" thickBot="1">
      <c r="B122" s="11" t="s">
        <v>22</v>
      </c>
      <c r="C122" s="95">
        <f>SUM(C116:C121)</f>
        <v>134.843638</v>
      </c>
      <c r="D122" s="95">
        <f>SUM(D116:D120)</f>
        <v>239.14</v>
      </c>
      <c r="E122" s="95">
        <f>SUM(E116:E120)</f>
        <v>135.301267</v>
      </c>
      <c r="F122" s="95">
        <f>SUM(F116:F120)</f>
        <v>242.21769</v>
      </c>
      <c r="G122" s="95">
        <f>SUM(G116:G120)</f>
        <v>138.361014</v>
      </c>
      <c r="H122" s="95">
        <f>SUM(H116:H120)</f>
        <v>253.98926000000006</v>
      </c>
      <c r="I122" s="95">
        <f>SUM(I116:I121)</f>
        <v>141.761175</v>
      </c>
      <c r="J122" s="95">
        <f>SUM(J116:J121)</f>
        <v>250.36986000000002</v>
      </c>
      <c r="K122" s="95">
        <f>SUM(K116:K120)</f>
        <v>146.05687</v>
      </c>
      <c r="L122" s="95">
        <f>SUM(L116:L120)</f>
        <v>247.63445999999993</v>
      </c>
      <c r="M122" s="95">
        <f>SUM(M116:M120)</f>
        <v>145.74053899999998</v>
      </c>
      <c r="N122" s="95">
        <f>SUM(N116:N120)</f>
        <v>240.17773000000003</v>
      </c>
      <c r="O122" s="95">
        <f>SUM(O116:O121)</f>
        <v>153.83844899999997</v>
      </c>
      <c r="P122" s="95">
        <f>SUM(P116:P121)</f>
        <v>260.85338</v>
      </c>
      <c r="Q122" s="95">
        <f>SUM(Q107)</f>
        <v>133.789277</v>
      </c>
      <c r="R122" s="95">
        <f aca="true" t="shared" si="15" ref="R122:Y122">SUM(R116:R120)</f>
        <v>279.44605000000007</v>
      </c>
      <c r="S122" s="95">
        <f t="shared" si="15"/>
        <v>155.906321</v>
      </c>
      <c r="T122" s="95">
        <f t="shared" si="15"/>
        <v>247.70434000000006</v>
      </c>
      <c r="U122" s="95">
        <f t="shared" si="15"/>
        <v>150.901696</v>
      </c>
      <c r="V122" s="95">
        <f t="shared" si="15"/>
        <v>253.03238</v>
      </c>
      <c r="W122" s="95">
        <f t="shared" si="15"/>
        <v>146.16709</v>
      </c>
      <c r="X122" s="95">
        <f t="shared" si="15"/>
        <v>250.78337000000002</v>
      </c>
      <c r="Y122" s="95">
        <f t="shared" si="15"/>
        <v>138.497509</v>
      </c>
      <c r="Z122" s="95">
        <f>SUM(Z116:Z121)</f>
        <v>252.69439999999997</v>
      </c>
      <c r="AA122" s="95">
        <f>SUM(AA116:AA121)</f>
        <v>1737.020583</v>
      </c>
      <c r="AB122" s="95">
        <f>SUM(AB116:AB121)</f>
        <v>3018.0429200000003</v>
      </c>
    </row>
    <row r="126" spans="2:28" ht="20.25">
      <c r="B126" s="136" t="s">
        <v>48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</row>
    <row r="127" spans="2:28" ht="18">
      <c r="B127" s="137" t="s">
        <v>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</row>
    <row r="128" ht="13.5" thickBot="1"/>
    <row r="129" spans="2:28" ht="15.75" thickBot="1">
      <c r="B129" s="138" t="s">
        <v>1</v>
      </c>
      <c r="C129" s="132" t="s">
        <v>2</v>
      </c>
      <c r="D129" s="133"/>
      <c r="E129" s="132" t="s">
        <v>3</v>
      </c>
      <c r="F129" s="133"/>
      <c r="G129" s="132" t="s">
        <v>4</v>
      </c>
      <c r="H129" s="133"/>
      <c r="I129" s="132" t="s">
        <v>5</v>
      </c>
      <c r="J129" s="133"/>
      <c r="K129" s="132" t="s">
        <v>6</v>
      </c>
      <c r="L129" s="133"/>
      <c r="M129" s="132" t="s">
        <v>7</v>
      </c>
      <c r="N129" s="133"/>
      <c r="O129" s="132" t="s">
        <v>8</v>
      </c>
      <c r="P129" s="133"/>
      <c r="Q129" s="132" t="s">
        <v>9</v>
      </c>
      <c r="R129" s="133"/>
      <c r="S129" s="132" t="s">
        <v>10</v>
      </c>
      <c r="T129" s="133"/>
      <c r="U129" s="132" t="s">
        <v>11</v>
      </c>
      <c r="V129" s="133"/>
      <c r="W129" s="132" t="s">
        <v>12</v>
      </c>
      <c r="X129" s="133"/>
      <c r="Y129" s="132" t="s">
        <v>13</v>
      </c>
      <c r="Z129" s="133"/>
      <c r="AA129" s="134" t="s">
        <v>14</v>
      </c>
      <c r="AB129" s="135"/>
    </row>
    <row r="130" spans="2:28" ht="15.75" thickBot="1">
      <c r="B130" s="139"/>
      <c r="C130" s="38" t="s">
        <v>15</v>
      </c>
      <c r="D130" s="26" t="s">
        <v>16</v>
      </c>
      <c r="E130" s="25" t="s">
        <v>15</v>
      </c>
      <c r="F130" s="26" t="s">
        <v>16</v>
      </c>
      <c r="G130" s="25" t="s">
        <v>15</v>
      </c>
      <c r="H130" s="26" t="s">
        <v>16</v>
      </c>
      <c r="I130" s="25" t="s">
        <v>15</v>
      </c>
      <c r="J130" s="26" t="s">
        <v>16</v>
      </c>
      <c r="K130" s="25" t="s">
        <v>15</v>
      </c>
      <c r="L130" s="26" t="s">
        <v>16</v>
      </c>
      <c r="M130" s="25" t="s">
        <v>15</v>
      </c>
      <c r="N130" s="26" t="s">
        <v>16</v>
      </c>
      <c r="O130" s="25" t="s">
        <v>15</v>
      </c>
      <c r="P130" s="26" t="s">
        <v>16</v>
      </c>
      <c r="Q130" s="25" t="s">
        <v>15</v>
      </c>
      <c r="R130" s="26" t="s">
        <v>16</v>
      </c>
      <c r="S130" s="25" t="s">
        <v>15</v>
      </c>
      <c r="T130" s="26" t="s">
        <v>16</v>
      </c>
      <c r="U130" s="25" t="s">
        <v>15</v>
      </c>
      <c r="V130" s="26" t="s">
        <v>16</v>
      </c>
      <c r="W130" s="25" t="s">
        <v>15</v>
      </c>
      <c r="X130" s="26" t="s">
        <v>16</v>
      </c>
      <c r="Y130" s="25" t="s">
        <v>15</v>
      </c>
      <c r="Z130" s="26" t="s">
        <v>16</v>
      </c>
      <c r="AA130" s="27" t="s">
        <v>15</v>
      </c>
      <c r="AB130" s="28" t="s">
        <v>16</v>
      </c>
    </row>
    <row r="131" spans="2:28" ht="14.25">
      <c r="B131" s="29" t="s">
        <v>17</v>
      </c>
      <c r="C131" s="100">
        <v>5.455723</v>
      </c>
      <c r="D131" s="72">
        <v>17.60701</v>
      </c>
      <c r="E131" s="96">
        <v>5.631335</v>
      </c>
      <c r="F131" s="73">
        <v>17.419370000000004</v>
      </c>
      <c r="G131" s="91">
        <v>5.462319</v>
      </c>
      <c r="H131" s="75">
        <v>17.298080000000002</v>
      </c>
      <c r="I131" s="91">
        <v>9.323941</v>
      </c>
      <c r="J131" s="75">
        <v>17.140130000000003</v>
      </c>
      <c r="K131" s="91">
        <v>5.769403</v>
      </c>
      <c r="L131" s="75">
        <v>17.603810000000006</v>
      </c>
      <c r="M131" s="91">
        <v>5.892478</v>
      </c>
      <c r="N131" s="75">
        <v>16.732400000000002</v>
      </c>
      <c r="O131" s="75">
        <v>5.974609</v>
      </c>
      <c r="P131" s="72">
        <v>16.57923</v>
      </c>
      <c r="Q131" s="75">
        <v>6.011792</v>
      </c>
      <c r="R131" s="72">
        <v>16.72107</v>
      </c>
      <c r="S131" s="34">
        <v>5.789737</v>
      </c>
      <c r="T131" s="76">
        <v>16.70674</v>
      </c>
      <c r="U131" s="34">
        <v>6.138017</v>
      </c>
      <c r="V131" s="76">
        <v>14.987009999999996</v>
      </c>
      <c r="W131" s="34">
        <v>5.975779</v>
      </c>
      <c r="X131" s="76">
        <v>15.9091</v>
      </c>
      <c r="Y131" s="34">
        <v>5.955531</v>
      </c>
      <c r="Z131" s="77">
        <v>3.220269999999997</v>
      </c>
      <c r="AA131" s="91">
        <f aca="true" t="shared" si="16" ref="AA131:AB135">+C131+E131+G131+I131+K131+M131+O131+Q131+S131+U131+W131+Y131</f>
        <v>73.380664</v>
      </c>
      <c r="AB131" s="74">
        <f t="shared" si="16"/>
        <v>187.92422</v>
      </c>
    </row>
    <row r="132" spans="2:28" ht="14.25">
      <c r="B132" s="30" t="s">
        <v>20</v>
      </c>
      <c r="C132" s="101">
        <v>16.104871</v>
      </c>
      <c r="D132" s="78">
        <v>0.40614999999999996</v>
      </c>
      <c r="E132" s="97">
        <v>15.715352</v>
      </c>
      <c r="F132" s="79">
        <v>0.47512</v>
      </c>
      <c r="G132" s="92">
        <v>19.240067</v>
      </c>
      <c r="H132" s="81">
        <v>0.43384999999999996</v>
      </c>
      <c r="I132" s="92">
        <v>19.802162</v>
      </c>
      <c r="J132" s="81">
        <v>0.38419999999999993</v>
      </c>
      <c r="K132" s="92">
        <v>22.063858</v>
      </c>
      <c r="L132" s="81">
        <v>0.43705</v>
      </c>
      <c r="M132" s="92">
        <v>23.957353</v>
      </c>
      <c r="N132" s="81">
        <v>0.37784</v>
      </c>
      <c r="O132" s="81">
        <v>24.073902</v>
      </c>
      <c r="P132" s="84">
        <v>0.5749</v>
      </c>
      <c r="Q132" s="81">
        <v>23.019383</v>
      </c>
      <c r="R132" s="78">
        <v>0.44204999999999994</v>
      </c>
      <c r="S132" s="35">
        <v>23.049473</v>
      </c>
      <c r="T132" s="82">
        <v>0.4282499999999998</v>
      </c>
      <c r="U132" s="35">
        <v>24.106788</v>
      </c>
      <c r="V132" s="82">
        <v>0.53513</v>
      </c>
      <c r="W132" s="35">
        <v>22.161587</v>
      </c>
      <c r="X132" s="102">
        <v>-1.0001899999999997</v>
      </c>
      <c r="Y132" s="35">
        <v>20.7639</v>
      </c>
      <c r="Z132" s="83">
        <v>0.45269</v>
      </c>
      <c r="AA132" s="92">
        <f t="shared" si="16"/>
        <v>254.058696</v>
      </c>
      <c r="AB132" s="80">
        <f t="shared" si="16"/>
        <v>3.94704</v>
      </c>
    </row>
    <row r="133" spans="2:28" ht="14.25">
      <c r="B133" s="30" t="s">
        <v>18</v>
      </c>
      <c r="C133" s="101">
        <v>18.80213</v>
      </c>
      <c r="D133" s="78">
        <v>65.06046</v>
      </c>
      <c r="E133" s="97">
        <v>19.136815</v>
      </c>
      <c r="F133" s="79">
        <v>64.95982000000001</v>
      </c>
      <c r="G133" s="92">
        <v>20.808785</v>
      </c>
      <c r="H133" s="81">
        <v>65.76040999999998</v>
      </c>
      <c r="I133" s="92">
        <v>20.934924</v>
      </c>
      <c r="J133" s="81">
        <v>66.08413</v>
      </c>
      <c r="K133" s="92">
        <v>24.801321</v>
      </c>
      <c r="L133" s="81">
        <v>74.00368999999998</v>
      </c>
      <c r="M133" s="92">
        <v>25.787142</v>
      </c>
      <c r="N133" s="81">
        <v>72.29371000000002</v>
      </c>
      <c r="O133" s="81">
        <v>26.59935</v>
      </c>
      <c r="P133" s="78">
        <v>73.72976999999999</v>
      </c>
      <c r="Q133" s="81">
        <v>23.412412</v>
      </c>
      <c r="R133" s="78">
        <v>69.49207000000001</v>
      </c>
      <c r="S133" s="35">
        <v>26.409431</v>
      </c>
      <c r="T133" s="82">
        <v>81.75993</v>
      </c>
      <c r="U133" s="35">
        <v>29.607061</v>
      </c>
      <c r="V133" s="82">
        <v>77.44367999999999</v>
      </c>
      <c r="W133" s="35">
        <v>27.674111</v>
      </c>
      <c r="X133" s="82">
        <v>82.53487000000001</v>
      </c>
      <c r="Y133" s="35">
        <v>28.958848</v>
      </c>
      <c r="Z133" s="83">
        <v>85.14432</v>
      </c>
      <c r="AA133" s="92">
        <f t="shared" si="16"/>
        <v>292.93233</v>
      </c>
      <c r="AB133" s="80">
        <f t="shared" si="16"/>
        <v>878.2668600000001</v>
      </c>
    </row>
    <row r="134" spans="2:28" ht="14.25">
      <c r="B134" s="30" t="s">
        <v>19</v>
      </c>
      <c r="C134" s="101">
        <v>41.102039</v>
      </c>
      <c r="D134" s="78">
        <v>167.65142000000006</v>
      </c>
      <c r="E134" s="97">
        <v>42.583325</v>
      </c>
      <c r="F134" s="79">
        <v>172.05873000000008</v>
      </c>
      <c r="G134" s="92">
        <v>43.172917</v>
      </c>
      <c r="H134" s="81">
        <v>167.55844999999997</v>
      </c>
      <c r="I134" s="92">
        <v>45.165858</v>
      </c>
      <c r="J134" s="81">
        <v>181.76916999999992</v>
      </c>
      <c r="K134" s="92">
        <v>46.329168</v>
      </c>
      <c r="L134" s="81">
        <v>171.03628000000003</v>
      </c>
      <c r="M134" s="92">
        <v>50.899628</v>
      </c>
      <c r="N134" s="81">
        <v>169.69423999999992</v>
      </c>
      <c r="O134" s="81">
        <v>49.262028</v>
      </c>
      <c r="P134" s="78">
        <v>170.47814999999997</v>
      </c>
      <c r="Q134" s="81">
        <v>50.061178</v>
      </c>
      <c r="R134" s="78">
        <v>170.64334</v>
      </c>
      <c r="S134" s="35">
        <v>48.966322</v>
      </c>
      <c r="T134" s="82">
        <v>178.63501</v>
      </c>
      <c r="U134" s="35">
        <v>50.671978</v>
      </c>
      <c r="V134" s="82">
        <v>113.88124000000002</v>
      </c>
      <c r="W134" s="35">
        <v>47.438953</v>
      </c>
      <c r="X134" s="82">
        <v>160.97939000000002</v>
      </c>
      <c r="Y134" s="35">
        <v>47.984404</v>
      </c>
      <c r="Z134" s="83">
        <v>175.86145999999994</v>
      </c>
      <c r="AA134" s="92">
        <f t="shared" si="16"/>
        <v>563.637798</v>
      </c>
      <c r="AB134" s="80">
        <f t="shared" si="16"/>
        <v>2000.2468799999997</v>
      </c>
    </row>
    <row r="135" spans="2:28" ht="15" thickBot="1">
      <c r="B135" s="31" t="s">
        <v>21</v>
      </c>
      <c r="C135" s="103">
        <v>53.253316</v>
      </c>
      <c r="D135" s="85">
        <v>0</v>
      </c>
      <c r="E135" s="98">
        <v>51.083147</v>
      </c>
      <c r="F135" s="86">
        <v>0</v>
      </c>
      <c r="G135" s="93">
        <v>79.042853</v>
      </c>
      <c r="H135" s="88">
        <v>0</v>
      </c>
      <c r="I135" s="93">
        <v>78.945583</v>
      </c>
      <c r="J135" s="88">
        <v>0</v>
      </c>
      <c r="K135" s="93">
        <v>86.135534</v>
      </c>
      <c r="L135" s="88">
        <v>0</v>
      </c>
      <c r="M135" s="93">
        <v>94.422521</v>
      </c>
      <c r="N135" s="88">
        <v>0</v>
      </c>
      <c r="O135" s="88">
        <v>95.996502</v>
      </c>
      <c r="P135" s="85">
        <v>0</v>
      </c>
      <c r="Q135" s="88">
        <v>92.49803</v>
      </c>
      <c r="R135" s="85">
        <v>0</v>
      </c>
      <c r="S135" s="37">
        <v>93.723489</v>
      </c>
      <c r="T135" s="89">
        <v>0</v>
      </c>
      <c r="U135" s="37">
        <v>96.59659</v>
      </c>
      <c r="V135" s="89">
        <v>0</v>
      </c>
      <c r="W135" s="37">
        <v>90.621734</v>
      </c>
      <c r="X135" s="89">
        <v>0</v>
      </c>
      <c r="Y135" s="37">
        <v>83.743675</v>
      </c>
      <c r="Z135" s="90">
        <v>0</v>
      </c>
      <c r="AA135" s="93">
        <f t="shared" si="16"/>
        <v>996.0629739999999</v>
      </c>
      <c r="AB135" s="87">
        <f t="shared" si="16"/>
        <v>0</v>
      </c>
    </row>
    <row r="136" spans="2:28" ht="15" thickBot="1">
      <c r="B136" s="10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</row>
    <row r="137" spans="2:28" ht="15.75" thickBot="1">
      <c r="B137" s="11" t="s">
        <v>22</v>
      </c>
      <c r="C137" s="95">
        <f aca="true" t="shared" si="17" ref="C137:R137">SUM(C131:C135)</f>
        <v>134.718079</v>
      </c>
      <c r="D137" s="95">
        <f t="shared" si="17"/>
        <v>250.72504000000006</v>
      </c>
      <c r="E137" s="95">
        <f t="shared" si="17"/>
        <v>134.149974</v>
      </c>
      <c r="F137" s="95">
        <f t="shared" si="17"/>
        <v>254.91304000000008</v>
      </c>
      <c r="G137" s="95">
        <f t="shared" si="17"/>
        <v>167.726941</v>
      </c>
      <c r="H137" s="95">
        <f t="shared" si="17"/>
        <v>251.05078999999995</v>
      </c>
      <c r="I137" s="95">
        <f t="shared" si="17"/>
        <v>174.17246799999998</v>
      </c>
      <c r="J137" s="95">
        <f t="shared" si="17"/>
        <v>265.37762999999995</v>
      </c>
      <c r="K137" s="95">
        <f t="shared" si="17"/>
        <v>185.099284</v>
      </c>
      <c r="L137" s="95">
        <f t="shared" si="17"/>
        <v>263.08083</v>
      </c>
      <c r="M137" s="95">
        <f t="shared" si="17"/>
        <v>200.95912199999998</v>
      </c>
      <c r="N137" s="95">
        <f t="shared" si="17"/>
        <v>259.09818999999993</v>
      </c>
      <c r="O137" s="95">
        <f t="shared" si="17"/>
        <v>201.906391</v>
      </c>
      <c r="P137" s="95">
        <f t="shared" si="17"/>
        <v>261.36204999999995</v>
      </c>
      <c r="Q137" s="95">
        <f t="shared" si="17"/>
        <v>195.002795</v>
      </c>
      <c r="R137" s="95">
        <f t="shared" si="17"/>
        <v>257.29853</v>
      </c>
      <c r="S137" s="95">
        <f aca="true" t="shared" si="18" ref="S137:Z137">SUM(S131:S135)</f>
        <v>197.93845199999998</v>
      </c>
      <c r="T137" s="95">
        <f t="shared" si="18"/>
        <v>277.52993</v>
      </c>
      <c r="U137" s="95">
        <f t="shared" si="18"/>
        <v>207.120434</v>
      </c>
      <c r="V137" s="95">
        <f t="shared" si="18"/>
        <v>206.84706</v>
      </c>
      <c r="W137" s="95">
        <f t="shared" si="18"/>
        <v>193.872164</v>
      </c>
      <c r="X137" s="95">
        <f>SUM(X131:X135)</f>
        <v>258.42317</v>
      </c>
      <c r="Y137" s="95">
        <f t="shared" si="18"/>
        <v>187.406358</v>
      </c>
      <c r="Z137" s="95">
        <f t="shared" si="18"/>
        <v>264.67873999999995</v>
      </c>
      <c r="AA137" s="95">
        <f>SUM(AA131:AA135)</f>
        <v>2180.072462</v>
      </c>
      <c r="AB137" s="95">
        <f>SUM(AB131:AB135)</f>
        <v>3070.3849999999998</v>
      </c>
    </row>
    <row r="141" spans="2:28" ht="20.25">
      <c r="B141" s="136" t="s">
        <v>48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</row>
    <row r="142" spans="2:28" ht="18">
      <c r="B142" s="137" t="s">
        <v>36</v>
      </c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</row>
    <row r="143" ht="13.5" thickBot="1"/>
    <row r="144" spans="2:28" ht="15.75" thickBot="1">
      <c r="B144" s="138" t="s">
        <v>1</v>
      </c>
      <c r="C144" s="132" t="s">
        <v>2</v>
      </c>
      <c r="D144" s="133"/>
      <c r="E144" s="132" t="s">
        <v>3</v>
      </c>
      <c r="F144" s="133"/>
      <c r="G144" s="132" t="s">
        <v>4</v>
      </c>
      <c r="H144" s="133"/>
      <c r="I144" s="132" t="s">
        <v>5</v>
      </c>
      <c r="J144" s="133"/>
      <c r="K144" s="132" t="s">
        <v>6</v>
      </c>
      <c r="L144" s="133"/>
      <c r="M144" s="132" t="s">
        <v>7</v>
      </c>
      <c r="N144" s="133"/>
      <c r="O144" s="132" t="s">
        <v>8</v>
      </c>
      <c r="P144" s="133"/>
      <c r="Q144" s="132" t="s">
        <v>9</v>
      </c>
      <c r="R144" s="133"/>
      <c r="S144" s="132" t="s">
        <v>10</v>
      </c>
      <c r="T144" s="133"/>
      <c r="U144" s="132" t="s">
        <v>11</v>
      </c>
      <c r="V144" s="133"/>
      <c r="W144" s="132" t="s">
        <v>12</v>
      </c>
      <c r="X144" s="133"/>
      <c r="Y144" s="132" t="s">
        <v>13</v>
      </c>
      <c r="Z144" s="133"/>
      <c r="AA144" s="134" t="s">
        <v>14</v>
      </c>
      <c r="AB144" s="135"/>
    </row>
    <row r="145" spans="2:28" ht="15.75" thickBot="1">
      <c r="B145" s="139"/>
      <c r="C145" s="38" t="s">
        <v>15</v>
      </c>
      <c r="D145" s="26" t="s">
        <v>16</v>
      </c>
      <c r="E145" s="25" t="s">
        <v>15</v>
      </c>
      <c r="F145" s="26" t="s">
        <v>16</v>
      </c>
      <c r="G145" s="25" t="s">
        <v>15</v>
      </c>
      <c r="H145" s="26" t="s">
        <v>16</v>
      </c>
      <c r="I145" s="25" t="s">
        <v>15</v>
      </c>
      <c r="J145" s="26" t="s">
        <v>16</v>
      </c>
      <c r="K145" s="25" t="s">
        <v>15</v>
      </c>
      <c r="L145" s="26" t="s">
        <v>16</v>
      </c>
      <c r="M145" s="25" t="s">
        <v>15</v>
      </c>
      <c r="N145" s="26" t="s">
        <v>16</v>
      </c>
      <c r="O145" s="25" t="s">
        <v>15</v>
      </c>
      <c r="P145" s="26" t="s">
        <v>16</v>
      </c>
      <c r="Q145" s="25" t="s">
        <v>15</v>
      </c>
      <c r="R145" s="26" t="s">
        <v>16</v>
      </c>
      <c r="S145" s="25" t="s">
        <v>15</v>
      </c>
      <c r="T145" s="26" t="s">
        <v>16</v>
      </c>
      <c r="U145" s="25" t="s">
        <v>15</v>
      </c>
      <c r="V145" s="26" t="s">
        <v>16</v>
      </c>
      <c r="W145" s="25" t="s">
        <v>15</v>
      </c>
      <c r="X145" s="26" t="s">
        <v>16</v>
      </c>
      <c r="Y145" s="25" t="s">
        <v>15</v>
      </c>
      <c r="Z145" s="26" t="s">
        <v>16</v>
      </c>
      <c r="AA145" s="27" t="s">
        <v>15</v>
      </c>
      <c r="AB145" s="28" t="s">
        <v>16</v>
      </c>
    </row>
    <row r="146" spans="2:28" ht="14.25">
      <c r="B146" s="29" t="s">
        <v>17</v>
      </c>
      <c r="C146" s="96">
        <v>6.269137</v>
      </c>
      <c r="D146" s="72">
        <v>15.787329999999994</v>
      </c>
      <c r="E146" s="96">
        <v>5.796469</v>
      </c>
      <c r="F146" s="73">
        <v>15.863389999999995</v>
      </c>
      <c r="G146" s="91">
        <v>6.050665</v>
      </c>
      <c r="H146" s="75">
        <v>15.706499999999995</v>
      </c>
      <c r="I146" s="91">
        <v>6.237056</v>
      </c>
      <c r="J146" s="75">
        <v>15.585419999999992</v>
      </c>
      <c r="K146" s="91">
        <v>6.419808</v>
      </c>
      <c r="L146" s="75">
        <v>15.676389999999998</v>
      </c>
      <c r="M146" s="91">
        <v>6.114148</v>
      </c>
      <c r="N146" s="75">
        <v>15.648749999999998</v>
      </c>
      <c r="O146" s="75">
        <v>6.531409</v>
      </c>
      <c r="P146" s="72">
        <v>11.401399999999997</v>
      </c>
      <c r="Q146" s="75">
        <v>6.628788</v>
      </c>
      <c r="R146" s="72">
        <v>15.638</v>
      </c>
      <c r="S146" s="34">
        <v>6.347381</v>
      </c>
      <c r="T146" s="76">
        <v>18.33115</v>
      </c>
      <c r="U146" s="34">
        <v>6.688033</v>
      </c>
      <c r="V146" s="76">
        <v>15.787930000000003</v>
      </c>
      <c r="W146" s="34">
        <v>6.676586</v>
      </c>
      <c r="X146" s="76">
        <v>15.92804</v>
      </c>
      <c r="Y146" s="34">
        <v>6.57925</v>
      </c>
      <c r="Z146" s="77">
        <v>16.662280000000003</v>
      </c>
      <c r="AA146" s="91">
        <f aca="true" t="shared" si="19" ref="AA146:AB150">+C146+E146+G146+I146+K146+M146+O146+Q146+S146+U146+W146+Y146</f>
        <v>76.33873</v>
      </c>
      <c r="AB146" s="74">
        <f t="shared" si="19"/>
        <v>188.01657999999998</v>
      </c>
    </row>
    <row r="147" spans="2:28" ht="14.25">
      <c r="B147" s="30" t="s">
        <v>20</v>
      </c>
      <c r="C147" s="97">
        <v>19.536708</v>
      </c>
      <c r="D147" s="84">
        <v>-12.372399999999999</v>
      </c>
      <c r="E147" s="97">
        <v>19.474206</v>
      </c>
      <c r="F147" s="79">
        <v>0.35868</v>
      </c>
      <c r="G147" s="92">
        <v>18.976817</v>
      </c>
      <c r="H147" s="81">
        <v>1.30629</v>
      </c>
      <c r="I147" s="92">
        <v>19.445756</v>
      </c>
      <c r="J147" s="81">
        <v>1.11527</v>
      </c>
      <c r="K147" s="92">
        <v>21.633629</v>
      </c>
      <c r="L147" s="81">
        <v>0.38881</v>
      </c>
      <c r="M147" s="92">
        <v>21.47302</v>
      </c>
      <c r="N147" s="81">
        <v>0.40203999999999995</v>
      </c>
      <c r="O147" s="81">
        <v>21.581551</v>
      </c>
      <c r="P147" s="84">
        <v>0.46118000000000003</v>
      </c>
      <c r="Q147" s="81">
        <v>22.316984</v>
      </c>
      <c r="R147" s="78">
        <v>0.475</v>
      </c>
      <c r="S147" s="35">
        <v>23.319307</v>
      </c>
      <c r="T147" s="82">
        <v>58.66669</v>
      </c>
      <c r="U147" s="35">
        <v>22.241216</v>
      </c>
      <c r="V147" s="82">
        <v>0.74174</v>
      </c>
      <c r="W147" s="35">
        <v>21.383755</v>
      </c>
      <c r="X147" s="102">
        <v>-57.55635000000001</v>
      </c>
      <c r="Y147" s="35">
        <v>21.164204</v>
      </c>
      <c r="Z147" s="83">
        <v>1.60519</v>
      </c>
      <c r="AA147" s="92">
        <f t="shared" si="19"/>
        <v>252.54715300000004</v>
      </c>
      <c r="AB147" s="99">
        <f>+D147+F147+H147+J147+L147+N147+P147+R147+T147+V147+X147+Z147</f>
        <v>-4.4078600000000066</v>
      </c>
    </row>
    <row r="148" spans="2:28" ht="14.25">
      <c r="B148" s="30" t="s">
        <v>18</v>
      </c>
      <c r="C148" s="97">
        <v>29.384813</v>
      </c>
      <c r="D148" s="78">
        <v>52.35691000000001</v>
      </c>
      <c r="E148" s="97">
        <v>27.482482</v>
      </c>
      <c r="F148" s="79">
        <v>83.03199999999997</v>
      </c>
      <c r="G148" s="92">
        <v>28.503458</v>
      </c>
      <c r="H148" s="81">
        <v>82.93402</v>
      </c>
      <c r="I148" s="92">
        <v>29.864305</v>
      </c>
      <c r="J148" s="81">
        <v>82.46079999999999</v>
      </c>
      <c r="K148" s="92">
        <v>30.269678</v>
      </c>
      <c r="L148" s="81">
        <v>84.34832</v>
      </c>
      <c r="M148" s="92">
        <v>28.239675</v>
      </c>
      <c r="N148" s="81">
        <v>85.10840999999999</v>
      </c>
      <c r="O148" s="81">
        <v>28.959235</v>
      </c>
      <c r="P148" s="78">
        <v>122.12222000000001</v>
      </c>
      <c r="Q148" s="81">
        <v>33.424357</v>
      </c>
      <c r="R148" s="78">
        <v>90.426</v>
      </c>
      <c r="S148" s="35">
        <v>29.355324</v>
      </c>
      <c r="T148" s="82">
        <v>105.71576</v>
      </c>
      <c r="U148" s="35">
        <v>32.220716</v>
      </c>
      <c r="V148" s="82">
        <v>104.30439000000003</v>
      </c>
      <c r="W148" s="35">
        <v>29.454111</v>
      </c>
      <c r="X148" s="82">
        <v>115.62932999999998</v>
      </c>
      <c r="Y148" s="35">
        <v>23.607627</v>
      </c>
      <c r="Z148" s="83">
        <v>74.50189999999999</v>
      </c>
      <c r="AA148" s="92">
        <f t="shared" si="19"/>
        <v>350.76578099999995</v>
      </c>
      <c r="AB148" s="80">
        <f t="shared" si="19"/>
        <v>1082.9400600000001</v>
      </c>
    </row>
    <row r="149" spans="2:28" ht="14.25">
      <c r="B149" s="30" t="s">
        <v>19</v>
      </c>
      <c r="C149" s="97">
        <v>42.200122</v>
      </c>
      <c r="D149" s="78">
        <v>94.39891999999995</v>
      </c>
      <c r="E149" s="97">
        <v>45.756447</v>
      </c>
      <c r="F149" s="79">
        <v>187.70003</v>
      </c>
      <c r="G149" s="92">
        <v>47.297217</v>
      </c>
      <c r="H149" s="81">
        <v>179.81468</v>
      </c>
      <c r="I149" s="92">
        <v>46.978299</v>
      </c>
      <c r="J149" s="81">
        <v>178.79725</v>
      </c>
      <c r="K149" s="92">
        <v>47.971877</v>
      </c>
      <c r="L149" s="81">
        <v>178.98156000000003</v>
      </c>
      <c r="M149" s="92">
        <v>51.863597</v>
      </c>
      <c r="N149" s="81">
        <v>180.85537999999994</v>
      </c>
      <c r="O149" s="81">
        <v>52.362423</v>
      </c>
      <c r="P149" s="78">
        <v>180.13495</v>
      </c>
      <c r="Q149" s="81">
        <v>53.247889</v>
      </c>
      <c r="R149" s="78">
        <v>264.844</v>
      </c>
      <c r="S149" s="35">
        <v>53.544691</v>
      </c>
      <c r="T149" s="82">
        <v>181.86318999999997</v>
      </c>
      <c r="U149" s="35">
        <v>52.767999</v>
      </c>
      <c r="V149" s="82">
        <v>190.3258</v>
      </c>
      <c r="W149" s="35">
        <v>48.545655</v>
      </c>
      <c r="X149" s="82">
        <v>181.81157000000005</v>
      </c>
      <c r="Y149" s="35">
        <v>51.310898</v>
      </c>
      <c r="Z149" s="83">
        <v>203.42654999999993</v>
      </c>
      <c r="AA149" s="92">
        <f t="shared" si="19"/>
        <v>593.8471139999999</v>
      </c>
      <c r="AB149" s="80">
        <f t="shared" si="19"/>
        <v>2202.95388</v>
      </c>
    </row>
    <row r="150" spans="2:28" ht="15" thickBot="1">
      <c r="B150" s="31" t="s">
        <v>21</v>
      </c>
      <c r="C150" s="98">
        <v>74.968042</v>
      </c>
      <c r="D150" s="85">
        <v>0</v>
      </c>
      <c r="E150" s="98">
        <v>73.601754</v>
      </c>
      <c r="F150" s="86">
        <v>0</v>
      </c>
      <c r="G150" s="93">
        <v>72.747377</v>
      </c>
      <c r="H150" s="88">
        <v>0</v>
      </c>
      <c r="I150" s="93">
        <v>76.116995</v>
      </c>
      <c r="J150" s="88">
        <v>0</v>
      </c>
      <c r="K150" s="93">
        <v>81.413495</v>
      </c>
      <c r="L150" s="88">
        <v>0</v>
      </c>
      <c r="M150" s="93">
        <v>82.736736</v>
      </c>
      <c r="N150" s="88">
        <v>0</v>
      </c>
      <c r="O150" s="88">
        <v>84.548149</v>
      </c>
      <c r="P150" s="85">
        <v>0</v>
      </c>
      <c r="Q150" s="88">
        <v>87.853771</v>
      </c>
      <c r="R150" s="85">
        <v>0</v>
      </c>
      <c r="S150" s="37">
        <v>94.970469</v>
      </c>
      <c r="T150" s="89">
        <v>0</v>
      </c>
      <c r="U150" s="37">
        <v>89.414201</v>
      </c>
      <c r="V150" s="89">
        <v>0</v>
      </c>
      <c r="W150" s="37">
        <v>83.790184</v>
      </c>
      <c r="X150" s="89">
        <v>0</v>
      </c>
      <c r="Y150" s="37">
        <v>78.783892</v>
      </c>
      <c r="Z150" s="90">
        <v>0</v>
      </c>
      <c r="AA150" s="93">
        <f t="shared" si="19"/>
        <v>980.9450650000001</v>
      </c>
      <c r="AB150" s="87">
        <f t="shared" si="19"/>
        <v>0</v>
      </c>
    </row>
    <row r="151" spans="2:28" ht="15" thickBot="1">
      <c r="B151" s="10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</row>
    <row r="152" spans="2:28" ht="15.75" thickBot="1">
      <c r="B152" s="11" t="s">
        <v>22</v>
      </c>
      <c r="C152" s="95">
        <f aca="true" t="shared" si="20" ref="C152:Q152">SUM(C146:C150)</f>
        <v>172.358822</v>
      </c>
      <c r="D152" s="95">
        <f t="shared" si="20"/>
        <v>150.17075999999997</v>
      </c>
      <c r="E152" s="95">
        <f t="shared" si="20"/>
        <v>172.111358</v>
      </c>
      <c r="F152" s="95">
        <f t="shared" si="20"/>
        <v>286.9540999999999</v>
      </c>
      <c r="G152" s="95">
        <f t="shared" si="20"/>
        <v>173.575534</v>
      </c>
      <c r="H152" s="95">
        <f t="shared" si="20"/>
        <v>279.76149</v>
      </c>
      <c r="I152" s="95">
        <f t="shared" si="20"/>
        <v>178.642411</v>
      </c>
      <c r="J152" s="95">
        <f t="shared" si="20"/>
        <v>277.95874</v>
      </c>
      <c r="K152" s="95">
        <f t="shared" si="20"/>
        <v>187.708487</v>
      </c>
      <c r="L152" s="95">
        <f t="shared" si="20"/>
        <v>279.39508</v>
      </c>
      <c r="M152" s="95">
        <f t="shared" si="20"/>
        <v>190.42717599999997</v>
      </c>
      <c r="N152" s="95">
        <f t="shared" si="20"/>
        <v>282.0145799999999</v>
      </c>
      <c r="O152" s="95">
        <f t="shared" si="20"/>
        <v>193.982767</v>
      </c>
      <c r="P152" s="95">
        <f t="shared" si="20"/>
        <v>314.11975</v>
      </c>
      <c r="Q152" s="95">
        <f t="shared" si="20"/>
        <v>203.471789</v>
      </c>
      <c r="R152" s="95">
        <f aca="true" t="shared" si="21" ref="R152:Z152">SUM(R146:R150)</f>
        <v>371.383</v>
      </c>
      <c r="S152" s="95">
        <f t="shared" si="21"/>
        <v>207.537172</v>
      </c>
      <c r="T152" s="95">
        <f t="shared" si="21"/>
        <v>364.57678999999996</v>
      </c>
      <c r="U152" s="95">
        <f t="shared" si="21"/>
        <v>203.33216500000003</v>
      </c>
      <c r="V152" s="95">
        <f t="shared" si="21"/>
        <v>311.15986</v>
      </c>
      <c r="W152" s="95">
        <f t="shared" si="21"/>
        <v>189.850291</v>
      </c>
      <c r="X152" s="95">
        <f t="shared" si="21"/>
        <v>255.81259</v>
      </c>
      <c r="Y152" s="95">
        <f t="shared" si="21"/>
        <v>181.445871</v>
      </c>
      <c r="Z152" s="95">
        <f t="shared" si="21"/>
        <v>296.19591999999994</v>
      </c>
      <c r="AA152" s="95">
        <f>SUM(AA146:AA150)</f>
        <v>2254.443843</v>
      </c>
      <c r="AB152" s="95">
        <f>SUM(AB146:AB150)</f>
        <v>3469.50266</v>
      </c>
    </row>
    <row r="156" spans="2:28" ht="20.25">
      <c r="B156" s="136" t="s">
        <v>48</v>
      </c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</row>
    <row r="157" spans="2:28" ht="18">
      <c r="B157" s="137" t="s">
        <v>37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</row>
    <row r="158" ht="13.5" thickBot="1"/>
    <row r="159" spans="2:28" ht="15.75" thickBot="1">
      <c r="B159" s="138" t="s">
        <v>1</v>
      </c>
      <c r="C159" s="132" t="s">
        <v>2</v>
      </c>
      <c r="D159" s="133"/>
      <c r="E159" s="132" t="s">
        <v>3</v>
      </c>
      <c r="F159" s="133"/>
      <c r="G159" s="132" t="s">
        <v>4</v>
      </c>
      <c r="H159" s="133"/>
      <c r="I159" s="132" t="s">
        <v>5</v>
      </c>
      <c r="J159" s="133"/>
      <c r="K159" s="132" t="s">
        <v>6</v>
      </c>
      <c r="L159" s="133"/>
      <c r="M159" s="132" t="s">
        <v>7</v>
      </c>
      <c r="N159" s="133"/>
      <c r="O159" s="132" t="s">
        <v>8</v>
      </c>
      <c r="P159" s="133"/>
      <c r="Q159" s="132" t="s">
        <v>9</v>
      </c>
      <c r="R159" s="133"/>
      <c r="S159" s="132" t="s">
        <v>10</v>
      </c>
      <c r="T159" s="133"/>
      <c r="U159" s="132" t="s">
        <v>11</v>
      </c>
      <c r="V159" s="133"/>
      <c r="W159" s="132" t="s">
        <v>12</v>
      </c>
      <c r="X159" s="133"/>
      <c r="Y159" s="132" t="s">
        <v>13</v>
      </c>
      <c r="Z159" s="133"/>
      <c r="AA159" s="134" t="s">
        <v>14</v>
      </c>
      <c r="AB159" s="135"/>
    </row>
    <row r="160" spans="2:28" ht="15.75" thickBot="1">
      <c r="B160" s="139"/>
      <c r="C160" s="38" t="s">
        <v>15</v>
      </c>
      <c r="D160" s="26" t="s">
        <v>16</v>
      </c>
      <c r="E160" s="25" t="s">
        <v>15</v>
      </c>
      <c r="F160" s="26" t="s">
        <v>16</v>
      </c>
      <c r="G160" s="25" t="s">
        <v>15</v>
      </c>
      <c r="H160" s="26" t="s">
        <v>16</v>
      </c>
      <c r="I160" s="25" t="s">
        <v>15</v>
      </c>
      <c r="J160" s="26" t="s">
        <v>16</v>
      </c>
      <c r="K160" s="25" t="s">
        <v>15</v>
      </c>
      <c r="L160" s="26" t="s">
        <v>16</v>
      </c>
      <c r="M160" s="25" t="s">
        <v>15</v>
      </c>
      <c r="N160" s="26" t="s">
        <v>16</v>
      </c>
      <c r="O160" s="25" t="s">
        <v>15</v>
      </c>
      <c r="P160" s="26" t="s">
        <v>16</v>
      </c>
      <c r="Q160" s="25" t="s">
        <v>15</v>
      </c>
      <c r="R160" s="26" t="s">
        <v>16</v>
      </c>
      <c r="S160" s="25" t="s">
        <v>15</v>
      </c>
      <c r="T160" s="26" t="s">
        <v>16</v>
      </c>
      <c r="U160" s="25" t="s">
        <v>15</v>
      </c>
      <c r="V160" s="26" t="s">
        <v>16</v>
      </c>
      <c r="W160" s="25" t="s">
        <v>15</v>
      </c>
      <c r="X160" s="26" t="s">
        <v>16</v>
      </c>
      <c r="Y160" s="25" t="s">
        <v>15</v>
      </c>
      <c r="Z160" s="26" t="s">
        <v>16</v>
      </c>
      <c r="AA160" s="27" t="s">
        <v>15</v>
      </c>
      <c r="AB160" s="28" t="s">
        <v>16</v>
      </c>
    </row>
    <row r="161" spans="2:28" ht="14.25">
      <c r="B161" s="29" t="s">
        <v>17</v>
      </c>
      <c r="C161" s="96">
        <v>6.228713</v>
      </c>
      <c r="D161" s="72">
        <v>15.865480000000002</v>
      </c>
      <c r="E161" s="96">
        <v>6.801189</v>
      </c>
      <c r="F161" s="73">
        <v>15.716669999999999</v>
      </c>
      <c r="G161" s="91">
        <v>6.493914</v>
      </c>
      <c r="H161" s="75">
        <v>15.79862</v>
      </c>
      <c r="I161" s="91">
        <v>7.199112</v>
      </c>
      <c r="J161" s="75">
        <v>15.810880000000001</v>
      </c>
      <c r="K161" s="91">
        <v>6.968568</v>
      </c>
      <c r="L161" s="75">
        <v>15.730490000000001</v>
      </c>
      <c r="M161" s="91">
        <v>7.424921</v>
      </c>
      <c r="N161" s="75">
        <v>15.749540000000005</v>
      </c>
      <c r="O161" s="75">
        <v>7.719349</v>
      </c>
      <c r="P161" s="72">
        <v>15.85984</v>
      </c>
      <c r="Q161" s="75">
        <v>7.145145</v>
      </c>
      <c r="R161" s="72">
        <v>15.902820000000002</v>
      </c>
      <c r="S161" s="34">
        <v>7.794776</v>
      </c>
      <c r="T161" s="76">
        <v>15.77227</v>
      </c>
      <c r="U161" s="34">
        <v>7.697804</v>
      </c>
      <c r="V161" s="76">
        <v>15.975080000000002</v>
      </c>
      <c r="W161" s="34">
        <v>7.947426</v>
      </c>
      <c r="X161" s="76">
        <v>16.27245</v>
      </c>
      <c r="Y161" s="34">
        <v>8.122509</v>
      </c>
      <c r="Z161" s="77">
        <v>16.046809999999997</v>
      </c>
      <c r="AA161" s="91">
        <f aca="true" t="shared" si="22" ref="AA161:AB165">+C161+E161+G161+I161+K161+M161+O161+Q161+S161+U161+W161+Y161</f>
        <v>87.54342600000001</v>
      </c>
      <c r="AB161" s="74">
        <f t="shared" si="22"/>
        <v>190.50095</v>
      </c>
    </row>
    <row r="162" spans="2:28" ht="14.25">
      <c r="B162" s="30" t="s">
        <v>18</v>
      </c>
      <c r="C162" s="97">
        <v>19.140779</v>
      </c>
      <c r="D162" s="78">
        <v>78.90234</v>
      </c>
      <c r="E162" s="97">
        <v>33.124188</v>
      </c>
      <c r="F162" s="79">
        <v>90.93080000000002</v>
      </c>
      <c r="G162" s="92">
        <v>26.831516</v>
      </c>
      <c r="H162" s="81">
        <v>73.48</v>
      </c>
      <c r="I162" s="92">
        <v>28.416796</v>
      </c>
      <c r="J162" s="81">
        <v>73.67</v>
      </c>
      <c r="K162" s="92">
        <v>29.463539</v>
      </c>
      <c r="L162" s="81">
        <v>79.19438999999997</v>
      </c>
      <c r="M162" s="92">
        <v>32.118981</v>
      </c>
      <c r="N162" s="81">
        <v>104.02893999999998</v>
      </c>
      <c r="O162" s="81">
        <v>30.517471</v>
      </c>
      <c r="P162" s="78">
        <v>73.65485</v>
      </c>
      <c r="Q162" s="81">
        <v>28.385728</v>
      </c>
      <c r="R162" s="78">
        <v>72.61899000000001</v>
      </c>
      <c r="S162" s="35">
        <v>28.577748</v>
      </c>
      <c r="T162" s="82">
        <v>72.12769</v>
      </c>
      <c r="U162" s="35">
        <v>30.611479</v>
      </c>
      <c r="V162" s="82">
        <v>72.81221000000002</v>
      </c>
      <c r="W162" s="35">
        <v>32.323045</v>
      </c>
      <c r="X162" s="82">
        <v>73.54146</v>
      </c>
      <c r="Y162" s="35">
        <v>35.833304</v>
      </c>
      <c r="Z162" s="83">
        <v>73.01982</v>
      </c>
      <c r="AA162" s="92">
        <f t="shared" si="22"/>
        <v>355.34457399999997</v>
      </c>
      <c r="AB162" s="80">
        <f t="shared" si="22"/>
        <v>937.9814900000001</v>
      </c>
    </row>
    <row r="163" spans="2:28" ht="14.25">
      <c r="B163" s="30" t="s">
        <v>19</v>
      </c>
      <c r="C163" s="97">
        <v>43.922313</v>
      </c>
      <c r="D163" s="78">
        <v>226.2567100000027</v>
      </c>
      <c r="E163" s="97">
        <v>51.128599</v>
      </c>
      <c r="F163" s="79">
        <v>181.68312999999998</v>
      </c>
      <c r="G163" s="92">
        <v>47.54093</v>
      </c>
      <c r="H163" s="81">
        <v>172.02</v>
      </c>
      <c r="I163" s="92">
        <v>54.478308</v>
      </c>
      <c r="J163" s="81">
        <v>172.8</v>
      </c>
      <c r="K163" s="92">
        <v>52.154381</v>
      </c>
      <c r="L163" s="81">
        <v>128.24981</v>
      </c>
      <c r="M163" s="92">
        <v>53.639262</v>
      </c>
      <c r="N163" s="81">
        <v>174.2078</v>
      </c>
      <c r="O163" s="81">
        <v>58.54251</v>
      </c>
      <c r="P163" s="78">
        <v>174.89838000000006</v>
      </c>
      <c r="Q163" s="81">
        <v>53.214155</v>
      </c>
      <c r="R163" s="78">
        <v>175.62959999999998</v>
      </c>
      <c r="S163" s="35">
        <v>52.068326</v>
      </c>
      <c r="T163" s="82">
        <v>174.40821</v>
      </c>
      <c r="U163" s="35">
        <v>56.802569</v>
      </c>
      <c r="V163" s="82">
        <v>178.45666000000006</v>
      </c>
      <c r="W163" s="35">
        <v>52.209292</v>
      </c>
      <c r="X163" s="82">
        <v>174.90415</v>
      </c>
      <c r="Y163" s="35">
        <v>48.777959</v>
      </c>
      <c r="Z163" s="83">
        <v>175.86241</v>
      </c>
      <c r="AA163" s="92">
        <f t="shared" si="22"/>
        <v>624.478604</v>
      </c>
      <c r="AB163" s="80">
        <f t="shared" si="22"/>
        <v>2109.376860000003</v>
      </c>
    </row>
    <row r="164" spans="2:28" ht="14.25">
      <c r="B164" s="30" t="s">
        <v>20</v>
      </c>
      <c r="C164" s="97">
        <v>19.958447</v>
      </c>
      <c r="D164" s="84">
        <v>0.4389600000000001</v>
      </c>
      <c r="E164" s="97">
        <v>19.609162</v>
      </c>
      <c r="F164" s="79">
        <v>0.4209</v>
      </c>
      <c r="G164" s="92">
        <v>19.270377</v>
      </c>
      <c r="H164" s="81">
        <v>0.35</v>
      </c>
      <c r="I164" s="92">
        <v>21.721798</v>
      </c>
      <c r="J164" s="81">
        <v>0.41517000000000004</v>
      </c>
      <c r="K164" s="92">
        <v>20.509266</v>
      </c>
      <c r="L164" s="81">
        <v>0.48345000000000005</v>
      </c>
      <c r="M164" s="92">
        <v>21.718289</v>
      </c>
      <c r="N164" s="81">
        <v>1.0988899999999997</v>
      </c>
      <c r="O164" s="81">
        <v>22.404133</v>
      </c>
      <c r="P164" s="84">
        <v>1.33026</v>
      </c>
      <c r="Q164" s="81">
        <v>22.223605</v>
      </c>
      <c r="R164" s="78">
        <v>1.21742</v>
      </c>
      <c r="S164" s="35">
        <v>20.581424</v>
      </c>
      <c r="T164" s="82">
        <v>0.9649200000000001</v>
      </c>
      <c r="U164" s="35">
        <v>21.705001</v>
      </c>
      <c r="V164" s="82">
        <v>0.9608299999999999</v>
      </c>
      <c r="W164" s="35">
        <v>21.681937</v>
      </c>
      <c r="X164" s="82">
        <v>1.02209</v>
      </c>
      <c r="Y164" s="35">
        <v>21.032618</v>
      </c>
      <c r="Z164" s="83">
        <v>1.07157</v>
      </c>
      <c r="AA164" s="92">
        <f t="shared" si="22"/>
        <v>252.41605700000002</v>
      </c>
      <c r="AB164" s="35">
        <f t="shared" si="22"/>
        <v>9.77446</v>
      </c>
    </row>
    <row r="165" spans="2:28" ht="15" thickBot="1">
      <c r="B165" s="31" t="s">
        <v>21</v>
      </c>
      <c r="C165" s="98">
        <v>80.202421</v>
      </c>
      <c r="D165" s="85">
        <v>0</v>
      </c>
      <c r="E165" s="98">
        <v>74.997285</v>
      </c>
      <c r="F165" s="86">
        <v>0</v>
      </c>
      <c r="G165" s="93">
        <v>77.879042</v>
      </c>
      <c r="H165" s="88">
        <v>0</v>
      </c>
      <c r="I165" s="93">
        <v>82.544725</v>
      </c>
      <c r="J165" s="88">
        <v>0</v>
      </c>
      <c r="K165" s="93">
        <v>83.376283</v>
      </c>
      <c r="L165" s="88">
        <v>0</v>
      </c>
      <c r="M165" s="93">
        <v>86.520846</v>
      </c>
      <c r="N165" s="88">
        <v>0</v>
      </c>
      <c r="O165" s="88">
        <v>90.873033</v>
      </c>
      <c r="P165" s="85">
        <v>0</v>
      </c>
      <c r="Q165" s="88">
        <v>90.228081</v>
      </c>
      <c r="R165" s="85">
        <v>0</v>
      </c>
      <c r="S165" s="37">
        <v>83.527248</v>
      </c>
      <c r="T165" s="89">
        <v>0</v>
      </c>
      <c r="U165" s="37">
        <v>85.488373</v>
      </c>
      <c r="V165" s="89">
        <v>0</v>
      </c>
      <c r="W165" s="37">
        <v>86.836191</v>
      </c>
      <c r="X165" s="89">
        <v>0</v>
      </c>
      <c r="Y165" s="37">
        <v>80.947774</v>
      </c>
      <c r="Z165" s="90">
        <v>0</v>
      </c>
      <c r="AA165" s="93">
        <f t="shared" si="22"/>
        <v>1003.421302</v>
      </c>
      <c r="AB165" s="87">
        <f t="shared" si="22"/>
        <v>0</v>
      </c>
    </row>
    <row r="166" spans="2:28" ht="15" thickBot="1">
      <c r="B166" s="10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</row>
    <row r="167" spans="2:28" ht="15.75" thickBot="1">
      <c r="B167" s="11" t="s">
        <v>22</v>
      </c>
      <c r="C167" s="95">
        <f>SUM(C161:C166)</f>
        <v>169.452673</v>
      </c>
      <c r="D167" s="95">
        <f>SUM(D161:D165)</f>
        <v>321.4634900000027</v>
      </c>
      <c r="E167" s="95">
        <f>SUM(E161:E165)</f>
        <v>185.660423</v>
      </c>
      <c r="F167" s="95">
        <f>SUM(F161:F165)</f>
        <v>288.7515</v>
      </c>
      <c r="G167" s="95">
        <f>SUM(G161:G165)</f>
        <v>178.015779</v>
      </c>
      <c r="H167" s="95">
        <f>SUM(H161:H165)</f>
        <v>261.64862000000005</v>
      </c>
      <c r="I167" s="95">
        <f>SUM(I161:I166)</f>
        <v>194.360739</v>
      </c>
      <c r="J167" s="95">
        <f>SUM(J161:J166)</f>
        <v>262.69605</v>
      </c>
      <c r="K167" s="95">
        <f>SUM(K161:K165)</f>
        <v>192.472037</v>
      </c>
      <c r="L167" s="95">
        <f>SUM(L161:L165)</f>
        <v>223.65813999999997</v>
      </c>
      <c r="M167" s="95">
        <f>SUM(M161:M165)</f>
        <v>201.422299</v>
      </c>
      <c r="N167" s="95">
        <f>SUM(N161:N165)</f>
        <v>295.08516999999995</v>
      </c>
      <c r="O167" s="95">
        <f>SUM(O161:O166)</f>
        <v>210.056496</v>
      </c>
      <c r="P167" s="95">
        <f>SUM(P161:P166)</f>
        <v>265.74333000000007</v>
      </c>
      <c r="Q167" s="95">
        <f>SUM(Q161:Q166)</f>
        <v>201.196714</v>
      </c>
      <c r="R167" s="95">
        <f aca="true" t="shared" si="23" ref="R167:Z167">SUM(R161:R165)</f>
        <v>265.36883</v>
      </c>
      <c r="S167" s="95">
        <f t="shared" si="23"/>
        <v>192.549522</v>
      </c>
      <c r="T167" s="95">
        <f t="shared" si="23"/>
        <v>263.27309</v>
      </c>
      <c r="U167" s="95">
        <f t="shared" si="23"/>
        <v>202.305226</v>
      </c>
      <c r="V167" s="95">
        <f t="shared" si="23"/>
        <v>268.2047800000001</v>
      </c>
      <c r="W167" s="95">
        <f t="shared" si="23"/>
        <v>200.99789099999998</v>
      </c>
      <c r="X167" s="95">
        <f t="shared" si="23"/>
        <v>265.74014999999997</v>
      </c>
      <c r="Y167" s="95">
        <f t="shared" si="23"/>
        <v>194.71416399999998</v>
      </c>
      <c r="Z167" s="95">
        <f t="shared" si="23"/>
        <v>266.00061</v>
      </c>
      <c r="AA167" s="95">
        <f>SUM(AA161:AA166)</f>
        <v>2323.203963</v>
      </c>
      <c r="AB167" s="95">
        <f>SUM(AB161:AB166)</f>
        <v>3247.6337600000033</v>
      </c>
    </row>
    <row r="168" ht="15" customHeight="1"/>
    <row r="169" ht="15" customHeight="1"/>
    <row r="170" ht="15" customHeight="1"/>
    <row r="171" spans="2:10" ht="19.5" customHeight="1">
      <c r="B171" s="131" t="s">
        <v>39</v>
      </c>
      <c r="C171" s="59" t="s">
        <v>40</v>
      </c>
      <c r="D171" s="59"/>
      <c r="E171" s="59"/>
      <c r="F171" s="59"/>
      <c r="G171" s="59"/>
      <c r="H171" s="59"/>
      <c r="I171" s="59"/>
      <c r="J171" s="59"/>
    </row>
    <row r="172" spans="2:10" ht="15" customHeight="1">
      <c r="B172" t="s">
        <v>38</v>
      </c>
      <c r="C172" s="59" t="s">
        <v>41</v>
      </c>
      <c r="D172" s="59"/>
      <c r="E172" s="59"/>
      <c r="F172" s="59"/>
      <c r="G172" s="59"/>
      <c r="H172" s="59"/>
      <c r="I172" s="59"/>
      <c r="J172" s="59"/>
    </row>
    <row r="173" ht="15" customHeight="1"/>
    <row r="174" spans="3:6" ht="15" customHeight="1">
      <c r="C174" s="60" t="s">
        <v>42</v>
      </c>
      <c r="D174" s="61" t="s">
        <v>43</v>
      </c>
      <c r="F174" s="61" t="s">
        <v>44</v>
      </c>
    </row>
    <row r="175" spans="4:6" ht="15" customHeight="1">
      <c r="D175" s="62" t="s">
        <v>17</v>
      </c>
      <c r="F175" s="63" t="s">
        <v>17</v>
      </c>
    </row>
    <row r="176" spans="4:6" ht="15" customHeight="1">
      <c r="D176" s="62" t="s">
        <v>20</v>
      </c>
      <c r="F176" s="63" t="s">
        <v>18</v>
      </c>
    </row>
    <row r="177" spans="4:6" ht="15" customHeight="1">
      <c r="D177" s="62" t="s">
        <v>18</v>
      </c>
      <c r="F177" s="63" t="s">
        <v>19</v>
      </c>
    </row>
    <row r="178" spans="4:6" ht="15" customHeight="1">
      <c r="D178" s="62" t="s">
        <v>19</v>
      </c>
      <c r="F178" s="63" t="s">
        <v>20</v>
      </c>
    </row>
    <row r="179" spans="4:6" ht="15" customHeight="1">
      <c r="D179" s="62" t="s">
        <v>21</v>
      </c>
      <c r="F179" s="63" t="s">
        <v>21</v>
      </c>
    </row>
    <row r="180" ht="15" customHeight="1"/>
    <row r="182" spans="2:28" ht="20.25">
      <c r="B182" s="136" t="s">
        <v>48</v>
      </c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</row>
    <row r="183" spans="2:28" ht="18">
      <c r="B183" s="137" t="s">
        <v>45</v>
      </c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</row>
    <row r="184" ht="13.5" thickBot="1"/>
    <row r="185" spans="2:28" ht="15.75" thickBot="1">
      <c r="B185" s="138" t="s">
        <v>1</v>
      </c>
      <c r="C185" s="132" t="s">
        <v>2</v>
      </c>
      <c r="D185" s="133"/>
      <c r="E185" s="132" t="s">
        <v>3</v>
      </c>
      <c r="F185" s="133"/>
      <c r="G185" s="132" t="s">
        <v>4</v>
      </c>
      <c r="H185" s="133"/>
      <c r="I185" s="132" t="s">
        <v>5</v>
      </c>
      <c r="J185" s="133"/>
      <c r="K185" s="132" t="s">
        <v>6</v>
      </c>
      <c r="L185" s="133"/>
      <c r="M185" s="132" t="s">
        <v>7</v>
      </c>
      <c r="N185" s="133"/>
      <c r="O185" s="132" t="s">
        <v>8</v>
      </c>
      <c r="P185" s="133"/>
      <c r="Q185" s="132" t="s">
        <v>9</v>
      </c>
      <c r="R185" s="133"/>
      <c r="S185" s="132" t="s">
        <v>10</v>
      </c>
      <c r="T185" s="133"/>
      <c r="U185" s="132" t="s">
        <v>11</v>
      </c>
      <c r="V185" s="133"/>
      <c r="W185" s="132" t="s">
        <v>12</v>
      </c>
      <c r="X185" s="133"/>
      <c r="Y185" s="132" t="s">
        <v>13</v>
      </c>
      <c r="Z185" s="133"/>
      <c r="AA185" s="134" t="s">
        <v>14</v>
      </c>
      <c r="AB185" s="135"/>
    </row>
    <row r="186" spans="2:28" ht="15.75" thickBot="1">
      <c r="B186" s="139"/>
      <c r="C186" s="38" t="s">
        <v>15</v>
      </c>
      <c r="D186" s="26" t="s">
        <v>16</v>
      </c>
      <c r="E186" s="25" t="s">
        <v>15</v>
      </c>
      <c r="F186" s="26" t="s">
        <v>16</v>
      </c>
      <c r="G186" s="25" t="s">
        <v>15</v>
      </c>
      <c r="H186" s="26" t="s">
        <v>16</v>
      </c>
      <c r="I186" s="25" t="s">
        <v>15</v>
      </c>
      <c r="J186" s="26" t="s">
        <v>16</v>
      </c>
      <c r="K186" s="25" t="s">
        <v>15</v>
      </c>
      <c r="L186" s="26" t="s">
        <v>16</v>
      </c>
      <c r="M186" s="25" t="s">
        <v>15</v>
      </c>
      <c r="N186" s="26" t="s">
        <v>16</v>
      </c>
      <c r="O186" s="25" t="s">
        <v>15</v>
      </c>
      <c r="P186" s="26" t="s">
        <v>16</v>
      </c>
      <c r="Q186" s="25" t="s">
        <v>15</v>
      </c>
      <c r="R186" s="26" t="s">
        <v>16</v>
      </c>
      <c r="S186" s="25" t="s">
        <v>15</v>
      </c>
      <c r="T186" s="26" t="s">
        <v>16</v>
      </c>
      <c r="U186" s="25" t="s">
        <v>15</v>
      </c>
      <c r="V186" s="26" t="s">
        <v>16</v>
      </c>
      <c r="W186" s="25" t="s">
        <v>15</v>
      </c>
      <c r="X186" s="26" t="s">
        <v>16</v>
      </c>
      <c r="Y186" s="25" t="s">
        <v>15</v>
      </c>
      <c r="Z186" s="26" t="s">
        <v>16</v>
      </c>
      <c r="AA186" s="27" t="s">
        <v>15</v>
      </c>
      <c r="AB186" s="28" t="s">
        <v>16</v>
      </c>
    </row>
    <row r="187" spans="2:28" ht="14.25">
      <c r="B187" s="29" t="s">
        <v>17</v>
      </c>
      <c r="C187" s="69">
        <v>7.790957</v>
      </c>
      <c r="D187" s="72">
        <v>16.157109999999996</v>
      </c>
      <c r="E187" s="69">
        <v>7.77975</v>
      </c>
      <c r="F187" s="73">
        <v>15.980679999999994</v>
      </c>
      <c r="G187" s="74">
        <v>7.531129</v>
      </c>
      <c r="H187" s="75">
        <v>16.56512</v>
      </c>
      <c r="I187" s="74">
        <v>7.893431</v>
      </c>
      <c r="J187" s="75">
        <v>15.996510000000002</v>
      </c>
      <c r="K187" s="74">
        <v>7.826728</v>
      </c>
      <c r="L187" s="75">
        <v>15.956940000000001</v>
      </c>
      <c r="M187" s="74">
        <v>7.75957</v>
      </c>
      <c r="N187" s="75">
        <v>15.925100000000002</v>
      </c>
      <c r="O187" s="75">
        <v>7.983353</v>
      </c>
      <c r="P187" s="72">
        <v>16.003730000000004</v>
      </c>
      <c r="Q187" s="75">
        <v>8.276093</v>
      </c>
      <c r="R187" s="72">
        <v>16.02485</v>
      </c>
      <c r="S187" s="34">
        <v>7.470788</v>
      </c>
      <c r="T187" s="76">
        <v>16.011200000000002</v>
      </c>
      <c r="U187" s="34">
        <v>8.255736</v>
      </c>
      <c r="V187" s="76">
        <v>16.038</v>
      </c>
      <c r="W187" s="34"/>
      <c r="X187" s="76"/>
      <c r="Y187" s="34"/>
      <c r="Z187" s="77"/>
      <c r="AA187" s="91">
        <f aca="true" t="shared" si="24" ref="AA187:AB191">+C187+E187+G187+I187+K187+M187+O187+Q187+S187+U187+W187+Y187</f>
        <v>78.56753499999999</v>
      </c>
      <c r="AB187" s="74">
        <f t="shared" si="24"/>
        <v>160.65924</v>
      </c>
    </row>
    <row r="188" spans="2:28" ht="14.25">
      <c r="B188" s="30" t="s">
        <v>18</v>
      </c>
      <c r="C188" s="70">
        <v>29.692164</v>
      </c>
      <c r="D188" s="78">
        <v>72.33185999999998</v>
      </c>
      <c r="E188" s="70">
        <v>30.775264</v>
      </c>
      <c r="F188" s="79">
        <v>73.52277999999991</v>
      </c>
      <c r="G188" s="80">
        <v>28.546563</v>
      </c>
      <c r="H188" s="81">
        <v>74.3719</v>
      </c>
      <c r="I188" s="80">
        <v>29.618586</v>
      </c>
      <c r="J188" s="81">
        <v>73.82675000000002</v>
      </c>
      <c r="K188" s="80">
        <v>29.988411</v>
      </c>
      <c r="L188" s="81">
        <v>74.91692999999998</v>
      </c>
      <c r="M188" s="80">
        <v>29.830803</v>
      </c>
      <c r="N188" s="81">
        <v>75.34266999999998</v>
      </c>
      <c r="O188" s="81">
        <v>31.767054</v>
      </c>
      <c r="P188" s="78">
        <v>75.43661000000002</v>
      </c>
      <c r="Q188" s="81">
        <v>32.828378</v>
      </c>
      <c r="R188" s="78">
        <v>75.76794</v>
      </c>
      <c r="S188" s="35">
        <v>30.08736</v>
      </c>
      <c r="T188" s="82">
        <v>75.90737</v>
      </c>
      <c r="U188" s="35">
        <v>32.979834</v>
      </c>
      <c r="V188" s="82">
        <v>77.93235999999999</v>
      </c>
      <c r="W188" s="35"/>
      <c r="X188" s="82"/>
      <c r="Y188" s="35"/>
      <c r="Z188" s="83"/>
      <c r="AA188" s="92">
        <f t="shared" si="24"/>
        <v>306.114417</v>
      </c>
      <c r="AB188" s="80">
        <f t="shared" si="24"/>
        <v>749.3571699999999</v>
      </c>
    </row>
    <row r="189" spans="2:28" ht="14.25">
      <c r="B189" s="30" t="s">
        <v>19</v>
      </c>
      <c r="C189" s="70">
        <v>51.607375</v>
      </c>
      <c r="D189" s="78">
        <v>175.82338000000024</v>
      </c>
      <c r="E189" s="70">
        <v>48.738227</v>
      </c>
      <c r="F189" s="79">
        <v>176.8052100000001</v>
      </c>
      <c r="G189" s="80">
        <v>50.457051</v>
      </c>
      <c r="H189" s="81">
        <v>177.5553599999999</v>
      </c>
      <c r="I189" s="80">
        <v>53.351231</v>
      </c>
      <c r="J189" s="81">
        <v>178.80947999999992</v>
      </c>
      <c r="K189" s="80">
        <v>59.176295</v>
      </c>
      <c r="L189" s="81">
        <v>178.14598999999995</v>
      </c>
      <c r="M189" s="80">
        <v>53.333579</v>
      </c>
      <c r="N189" s="81">
        <v>176.50734999999997</v>
      </c>
      <c r="O189" s="81">
        <v>58.631705</v>
      </c>
      <c r="P189" s="78">
        <v>178.02917</v>
      </c>
      <c r="Q189" s="81">
        <v>60.298152</v>
      </c>
      <c r="R189" s="78">
        <v>176.26859</v>
      </c>
      <c r="S189" s="35">
        <v>55.073567</v>
      </c>
      <c r="T189" s="82">
        <v>175.98442</v>
      </c>
      <c r="U189" s="35">
        <v>56.6655</v>
      </c>
      <c r="V189" s="82">
        <v>176.45186</v>
      </c>
      <c r="W189" s="35"/>
      <c r="X189" s="82"/>
      <c r="Y189" s="35"/>
      <c r="Z189" s="83"/>
      <c r="AA189" s="92">
        <f t="shared" si="24"/>
        <v>547.332682</v>
      </c>
      <c r="AB189" s="80">
        <f t="shared" si="24"/>
        <v>1770.38081</v>
      </c>
    </row>
    <row r="190" spans="2:28" ht="14.25">
      <c r="B190" s="30" t="s">
        <v>20</v>
      </c>
      <c r="C190" s="70">
        <v>20.052481</v>
      </c>
      <c r="D190" s="84">
        <v>1.12034</v>
      </c>
      <c r="E190" s="70">
        <v>19.909124</v>
      </c>
      <c r="F190" s="79">
        <v>1.0088199999999998</v>
      </c>
      <c r="G190" s="80">
        <v>19.589643</v>
      </c>
      <c r="H190" s="81">
        <v>0.015</v>
      </c>
      <c r="I190" s="80">
        <v>20.387603</v>
      </c>
      <c r="J190" s="81">
        <v>1.07523</v>
      </c>
      <c r="K190" s="80">
        <v>21.887469</v>
      </c>
      <c r="L190" s="81">
        <v>1.03553</v>
      </c>
      <c r="M190" s="80">
        <v>22.231283</v>
      </c>
      <c r="N190" s="81">
        <v>1.13102</v>
      </c>
      <c r="O190" s="81">
        <v>22.509542</v>
      </c>
      <c r="P190" s="84">
        <v>1.1848199999999998</v>
      </c>
      <c r="Q190" s="81">
        <v>23.787952</v>
      </c>
      <c r="R190" s="78">
        <v>2.5722899999999997</v>
      </c>
      <c r="S190" s="35">
        <v>22.893959</v>
      </c>
      <c r="T190" s="82">
        <v>1.57835</v>
      </c>
      <c r="U190" s="35">
        <v>23.308654</v>
      </c>
      <c r="V190" s="82">
        <v>1.3536700000000002</v>
      </c>
      <c r="W190" s="35"/>
      <c r="X190" s="82"/>
      <c r="Y190" s="35"/>
      <c r="Z190" s="83"/>
      <c r="AA190" s="92">
        <f t="shared" si="24"/>
        <v>216.55771</v>
      </c>
      <c r="AB190" s="35">
        <f t="shared" si="24"/>
        <v>12.07507</v>
      </c>
    </row>
    <row r="191" spans="2:28" ht="15" thickBot="1">
      <c r="B191" s="31" t="s">
        <v>21</v>
      </c>
      <c r="C191" s="71">
        <v>81.313677</v>
      </c>
      <c r="D191" s="85">
        <v>0</v>
      </c>
      <c r="E191" s="71">
        <v>84.112088</v>
      </c>
      <c r="F191" s="86">
        <v>0</v>
      </c>
      <c r="G191" s="87">
        <v>72.497699</v>
      </c>
      <c r="H191" s="88">
        <v>0</v>
      </c>
      <c r="I191" s="87">
        <v>81.021004</v>
      </c>
      <c r="J191" s="88">
        <v>0</v>
      </c>
      <c r="K191" s="87">
        <v>86.935231</v>
      </c>
      <c r="L191" s="88">
        <v>0</v>
      </c>
      <c r="M191" s="87">
        <v>88.616177</v>
      </c>
      <c r="N191" s="88">
        <v>0</v>
      </c>
      <c r="O191" s="88">
        <v>89.342337</v>
      </c>
      <c r="P191" s="85">
        <v>0</v>
      </c>
      <c r="Q191" s="88">
        <v>95.485465</v>
      </c>
      <c r="R191" s="85">
        <v>0</v>
      </c>
      <c r="S191" s="37">
        <v>94.290332</v>
      </c>
      <c r="T191" s="89">
        <v>0</v>
      </c>
      <c r="U191" s="37">
        <v>94.231906</v>
      </c>
      <c r="V191" s="89">
        <v>0</v>
      </c>
      <c r="W191" s="37"/>
      <c r="X191" s="89"/>
      <c r="Y191" s="37"/>
      <c r="Z191" s="90"/>
      <c r="AA191" s="93">
        <f t="shared" si="24"/>
        <v>867.845916</v>
      </c>
      <c r="AB191" s="87">
        <f t="shared" si="24"/>
        <v>0</v>
      </c>
    </row>
    <row r="192" spans="2:28" ht="15" thickBot="1">
      <c r="B192" s="10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</row>
    <row r="193" spans="2:28" ht="15.75" thickBot="1">
      <c r="B193" s="11" t="s">
        <v>22</v>
      </c>
      <c r="C193" s="95">
        <f>SUM(C187:C192)</f>
        <v>190.45665400000001</v>
      </c>
      <c r="D193" s="95">
        <f>SUM(D187:D191)</f>
        <v>265.4326900000002</v>
      </c>
      <c r="E193" s="95">
        <f>SUM(E187:E191)</f>
        <v>191.314453</v>
      </c>
      <c r="F193" s="95">
        <f>SUM(F187:F191)</f>
        <v>267.31749</v>
      </c>
      <c r="G193" s="95">
        <f>SUM(G187:G191)</f>
        <v>178.62208499999997</v>
      </c>
      <c r="H193" s="95">
        <f>SUM(H187:H191)</f>
        <v>268.5073799999999</v>
      </c>
      <c r="I193" s="95">
        <f>SUM(I187:I192)</f>
        <v>192.27185500000002</v>
      </c>
      <c r="J193" s="95">
        <f>SUM(J187:J192)</f>
        <v>269.70796999999993</v>
      </c>
      <c r="K193" s="95">
        <f>SUM(K187:K191)</f>
        <v>205.814134</v>
      </c>
      <c r="L193" s="95">
        <f>SUM(L187:L191)</f>
        <v>270.05538999999993</v>
      </c>
      <c r="M193" s="95">
        <f>SUM(M187:M191)</f>
        <v>201.771412</v>
      </c>
      <c r="N193" s="95">
        <f>SUM(N187:N191)</f>
        <v>268.90613999999994</v>
      </c>
      <c r="O193" s="95">
        <f>SUM(O187:O192)</f>
        <v>210.233991</v>
      </c>
      <c r="P193" s="95">
        <f>SUM(P187:P192)</f>
        <v>270.65433</v>
      </c>
      <c r="Q193" s="95">
        <f>SUM(Q187:Q192)</f>
        <v>220.67604</v>
      </c>
      <c r="R193" s="95">
        <f aca="true" t="shared" si="25" ref="R193:Z193">SUM(R187:R191)</f>
        <v>270.63367</v>
      </c>
      <c r="S193" s="95">
        <f t="shared" si="25"/>
        <v>209.81600600000002</v>
      </c>
      <c r="T193" s="95">
        <f t="shared" si="25"/>
        <v>269.48134</v>
      </c>
      <c r="U193" s="95">
        <f t="shared" si="25"/>
        <v>215.44163</v>
      </c>
      <c r="V193" s="95">
        <f t="shared" si="25"/>
        <v>271.77589</v>
      </c>
      <c r="W193" s="95">
        <f t="shared" si="25"/>
        <v>0</v>
      </c>
      <c r="X193" s="95">
        <f t="shared" si="25"/>
        <v>0</v>
      </c>
      <c r="Y193" s="95">
        <f t="shared" si="25"/>
        <v>0</v>
      </c>
      <c r="Z193" s="95">
        <f t="shared" si="25"/>
        <v>0</v>
      </c>
      <c r="AA193" s="95">
        <f>SUM(AA187:AA192)</f>
        <v>2016.41826</v>
      </c>
      <c r="AB193" s="95">
        <f>SUM(AB187:AB192)</f>
        <v>2692.4722899999997</v>
      </c>
    </row>
    <row r="195" spans="3:6" ht="12.75">
      <c r="C195" s="23"/>
      <c r="F195" s="23"/>
    </row>
    <row r="196" spans="3:6" ht="12.75">
      <c r="C196" s="23"/>
      <c r="F196" s="23"/>
    </row>
    <row r="197" spans="3:6" ht="12.75">
      <c r="C197" s="23"/>
      <c r="F197" s="23"/>
    </row>
    <row r="198" spans="3:8" ht="12.75">
      <c r="C198" s="23"/>
      <c r="F198" s="23"/>
      <c r="H198" t="s">
        <v>38</v>
      </c>
    </row>
    <row r="199" spans="3:6" ht="12.75">
      <c r="C199" s="23"/>
      <c r="E199" t="s">
        <v>38</v>
      </c>
      <c r="F199" s="23"/>
    </row>
  </sheetData>
  <sheetProtection/>
  <mergeCells count="192">
    <mergeCell ref="Q144:R144"/>
    <mergeCell ref="S144:T144"/>
    <mergeCell ref="U144:V144"/>
    <mergeCell ref="W144:X144"/>
    <mergeCell ref="Y144:Z144"/>
    <mergeCell ref="AA144:AB144"/>
    <mergeCell ref="B141:AB141"/>
    <mergeCell ref="B142:AB142"/>
    <mergeCell ref="B144:B145"/>
    <mergeCell ref="C144:D144"/>
    <mergeCell ref="E144:F144"/>
    <mergeCell ref="G144:H144"/>
    <mergeCell ref="I144:J144"/>
    <mergeCell ref="K144:L144"/>
    <mergeCell ref="M144:N144"/>
    <mergeCell ref="O144:P144"/>
    <mergeCell ref="Y69:Z69"/>
    <mergeCell ref="AA69:AB69"/>
    <mergeCell ref="Q69:R69"/>
    <mergeCell ref="S69:T69"/>
    <mergeCell ref="U69:V69"/>
    <mergeCell ref="W69:X69"/>
    <mergeCell ref="U54:V54"/>
    <mergeCell ref="W54:X54"/>
    <mergeCell ref="B69:B70"/>
    <mergeCell ref="C69:D69"/>
    <mergeCell ref="E69:F69"/>
    <mergeCell ref="G69:H69"/>
    <mergeCell ref="M69:N69"/>
    <mergeCell ref="O69:P69"/>
    <mergeCell ref="M54:N54"/>
    <mergeCell ref="O54:P54"/>
    <mergeCell ref="I69:J69"/>
    <mergeCell ref="K69:L69"/>
    <mergeCell ref="Y54:Z54"/>
    <mergeCell ref="AA54:AB54"/>
    <mergeCell ref="B66:AB66"/>
    <mergeCell ref="B67:AB67"/>
    <mergeCell ref="Q54:R54"/>
    <mergeCell ref="S54:T54"/>
    <mergeCell ref="B54:B55"/>
    <mergeCell ref="C54:D54"/>
    <mergeCell ref="E54:F54"/>
    <mergeCell ref="G54:H54"/>
    <mergeCell ref="I54:J54"/>
    <mergeCell ref="K54:L54"/>
    <mergeCell ref="Y39:Z39"/>
    <mergeCell ref="AA39:AB39"/>
    <mergeCell ref="B51:AB51"/>
    <mergeCell ref="B52:AB52"/>
    <mergeCell ref="Q39:R39"/>
    <mergeCell ref="S39:T39"/>
    <mergeCell ref="U39:V39"/>
    <mergeCell ref="W39:X39"/>
    <mergeCell ref="I39:J39"/>
    <mergeCell ref="K39:L39"/>
    <mergeCell ref="M39:N39"/>
    <mergeCell ref="O39:P39"/>
    <mergeCell ref="B39:B40"/>
    <mergeCell ref="C39:D39"/>
    <mergeCell ref="E39:F39"/>
    <mergeCell ref="G39:H39"/>
    <mergeCell ref="Y25:Z25"/>
    <mergeCell ref="AA25:AB25"/>
    <mergeCell ref="B36:AB36"/>
    <mergeCell ref="B37:AB37"/>
    <mergeCell ref="Q25:R25"/>
    <mergeCell ref="S25:T25"/>
    <mergeCell ref="U25:V25"/>
    <mergeCell ref="W25:X25"/>
    <mergeCell ref="I25:J25"/>
    <mergeCell ref="K25:L25"/>
    <mergeCell ref="I10:J10"/>
    <mergeCell ref="K10:L10"/>
    <mergeCell ref="M25:N25"/>
    <mergeCell ref="O25:P25"/>
    <mergeCell ref="B25:B26"/>
    <mergeCell ref="C25:D25"/>
    <mergeCell ref="E25:F25"/>
    <mergeCell ref="G25:H25"/>
    <mergeCell ref="E10:F10"/>
    <mergeCell ref="G10:H10"/>
    <mergeCell ref="Y10:Z10"/>
    <mergeCell ref="AA10:AB10"/>
    <mergeCell ref="B22:AB22"/>
    <mergeCell ref="B23:AB23"/>
    <mergeCell ref="Q10:R10"/>
    <mergeCell ref="S10:T10"/>
    <mergeCell ref="U10:V10"/>
    <mergeCell ref="W10:X10"/>
    <mergeCell ref="M84:N84"/>
    <mergeCell ref="O84:P84"/>
    <mergeCell ref="B7:AB7"/>
    <mergeCell ref="B8:AB8"/>
    <mergeCell ref="B81:AB81"/>
    <mergeCell ref="B82:AB82"/>
    <mergeCell ref="M10:N10"/>
    <mergeCell ref="O10:P10"/>
    <mergeCell ref="B10:B11"/>
    <mergeCell ref="C10:D10"/>
    <mergeCell ref="B84:B85"/>
    <mergeCell ref="C84:D84"/>
    <mergeCell ref="E84:F84"/>
    <mergeCell ref="G84:H84"/>
    <mergeCell ref="I84:J84"/>
    <mergeCell ref="K84:L84"/>
    <mergeCell ref="Y84:Z84"/>
    <mergeCell ref="AA84:AB84"/>
    <mergeCell ref="Q84:R84"/>
    <mergeCell ref="S84:T84"/>
    <mergeCell ref="U84:V84"/>
    <mergeCell ref="W84:X84"/>
    <mergeCell ref="B96:AB96"/>
    <mergeCell ref="B97:AB97"/>
    <mergeCell ref="B99:B100"/>
    <mergeCell ref="C99:D99"/>
    <mergeCell ref="E99:F99"/>
    <mergeCell ref="G99:H99"/>
    <mergeCell ref="I99:J99"/>
    <mergeCell ref="K99:L99"/>
    <mergeCell ref="M99:N99"/>
    <mergeCell ref="O99:P99"/>
    <mergeCell ref="Y99:Z99"/>
    <mergeCell ref="AA99:AB99"/>
    <mergeCell ref="Q99:R99"/>
    <mergeCell ref="S99:T99"/>
    <mergeCell ref="U99:V99"/>
    <mergeCell ref="W99:X99"/>
    <mergeCell ref="B111:AB111"/>
    <mergeCell ref="B112:AB112"/>
    <mergeCell ref="B114:B115"/>
    <mergeCell ref="C114:D114"/>
    <mergeCell ref="E114:F114"/>
    <mergeCell ref="G114:H114"/>
    <mergeCell ref="I114:J114"/>
    <mergeCell ref="K114:L114"/>
    <mergeCell ref="M114:N114"/>
    <mergeCell ref="O114:P114"/>
    <mergeCell ref="Y114:Z114"/>
    <mergeCell ref="AA114:AB114"/>
    <mergeCell ref="Q114:R114"/>
    <mergeCell ref="S114:T114"/>
    <mergeCell ref="U114:V114"/>
    <mergeCell ref="W114:X114"/>
    <mergeCell ref="B126:AB126"/>
    <mergeCell ref="B127:AB127"/>
    <mergeCell ref="B129:B130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Y129:Z129"/>
    <mergeCell ref="AA129:AB129"/>
    <mergeCell ref="B156:AB156"/>
    <mergeCell ref="B157:AB157"/>
    <mergeCell ref="B159:B160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AA159:AB159"/>
    <mergeCell ref="B182:AB182"/>
    <mergeCell ref="B183:AB183"/>
    <mergeCell ref="B185:B186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Y185:Z185"/>
    <mergeCell ref="AA185:AB185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Francisco Alberto Wallace Perez</cp:lastModifiedBy>
  <cp:lastPrinted>2014-07-09T18:21:12Z</cp:lastPrinted>
  <dcterms:created xsi:type="dcterms:W3CDTF">2006-11-08T15:47:56Z</dcterms:created>
  <dcterms:modified xsi:type="dcterms:W3CDTF">2015-12-15T12:39:33Z</dcterms:modified>
  <cp:category/>
  <cp:version/>
  <cp:contentType/>
  <cp:contentStatus/>
</cp:coreProperties>
</file>