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xml"/>
  <Override PartName="/xl/comments1.xml" ContentType="application/vnd.openxmlformats-officedocument.spreadsheetml.comments+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howInkAnnotation="0"/>
  <mc:AlternateContent xmlns:mc="http://schemas.openxmlformats.org/markup-compatibility/2006">
    <mc:Choice Requires="x15">
      <x15ac:absPath xmlns:x15ac="http://schemas.microsoft.com/office/spreadsheetml/2010/11/ac" url="\\siedc\DATA_SIE\Direccion de Mercados Electricos y SENI\2 BUCKUP DE PCs DMEM\Gerencia SENI\Gerencia SENI\comun SENI\REPORTES DIARIOS 2019 XXXXXXXXXXX\2) FEBRERO\"/>
    </mc:Choice>
  </mc:AlternateContent>
  <xr:revisionPtr revIDLastSave="0" documentId="10_ncr:100000_{C4228A68-7881-450E-B4D1-86666153DC6F}" xr6:coauthVersionLast="31" xr6:coauthVersionMax="31" xr10:uidLastSave="{00000000-0000-0000-0000-000000000000}"/>
  <workbookProtection workbookAlgorithmName="SHA-512" workbookHashValue="XWee0vqGELCDs5lWj7bg4vWn/6nByQMD1jRGoGIHjoI1hRXjFHTVLRVsi0V5GTz2kNecEE96FOIHU/YhJ6nieA==" workbookSaltValue="bTyzNF4VxsFdMxoa9A1SHQ==" workbookSpinCount="100000" lockStructure="1"/>
  <bookViews>
    <workbookView xWindow="0" yWindow="0" windowWidth="20490" windowHeight="7755" xr2:uid="{00000000-000D-0000-FFFF-FFFF00000000}"/>
  </bookViews>
  <sheets>
    <sheet name="Generacion" sheetId="5" r:id="rId1"/>
    <sheet name="Lista de Mérito" sheetId="11" r:id="rId2"/>
    <sheet name="Data" sheetId="9" r:id="rId3"/>
    <sheet name="GENERADORAS EN LINEA" sheetId="10" r:id="rId4"/>
  </sheets>
  <externalReferences>
    <externalReference r:id="rId5"/>
    <externalReference r:id="rId6"/>
  </externalReferences>
  <definedNames>
    <definedName name="A" localSheetId="0">#REF!</definedName>
    <definedName name="A">#REF!</definedName>
    <definedName name="_xlnm.Print_Area" localSheetId="0">Generacion!$B$3:$H$50</definedName>
    <definedName name="_xlnm.Print_Area" localSheetId="1">'Lista de Mérito'!$A$2:$F$58</definedName>
    <definedName name="CC_PETROLEO" localSheetId="0">#REF!</definedName>
    <definedName name="CC_PETROLEO">#REF!</definedName>
    <definedName name="CMPPBRDic_n_1" localSheetId="0">#REF!</definedName>
    <definedName name="CMPPBRDic_n_1">#REF!</definedName>
    <definedName name="ConsPerd" localSheetId="0">#REF!</definedName>
    <definedName name="ConsPerd">#REF!</definedName>
    <definedName name="CPI_Mes_i_1" localSheetId="0">#REF!</definedName>
    <definedName name="CPI_Mes_i_1">#REF!</definedName>
    <definedName name="CPI_Nov_n_1" localSheetId="0">#REF!</definedName>
    <definedName name="CPI_Nov_n_1">#REF!</definedName>
    <definedName name="D" localSheetId="0">#REF!</definedName>
    <definedName name="D">#REF!</definedName>
    <definedName name="D0" localSheetId="0">#REF!</definedName>
    <definedName name="D0">#REF!</definedName>
    <definedName name="disp_1" localSheetId="0">#REF!</definedName>
    <definedName name="disp_1">#REF!</definedName>
    <definedName name="disp_2" localSheetId="0">#REF!</definedName>
    <definedName name="disp_2">#REF!</definedName>
    <definedName name="disp_3" localSheetId="0">#REF!</definedName>
    <definedName name="disp_3">#REF!</definedName>
    <definedName name="disp_4" localSheetId="0">#REF!</definedName>
    <definedName name="disp_4">#REF!</definedName>
    <definedName name="disp_5" localSheetId="0">#REF!</definedName>
    <definedName name="disp_5">#REF!</definedName>
    <definedName name="disp_6" localSheetId="0">#REF!</definedName>
    <definedName name="disp_6">#REF!</definedName>
    <definedName name="disp_7" localSheetId="0">#REF!</definedName>
    <definedName name="disp_7">#REF!</definedName>
    <definedName name="FECHA">'[1]MENU PRINCIPAL'!$G$17</definedName>
    <definedName name="FECHALIM" localSheetId="0">#REF!</definedName>
    <definedName name="FECHALIM">#REF!</definedName>
    <definedName name="JEEE" localSheetId="0">#REF!</definedName>
    <definedName name="JEEE">#REF!</definedName>
    <definedName name="MAXIMA">5.5</definedName>
    <definedName name="MEDIA">4.5</definedName>
    <definedName name="MINIMA">3.5</definedName>
    <definedName name="MOTOR_DIESEL" localSheetId="0">#REF!</definedName>
    <definedName name="MOTOR_DIESEL">#REF!</definedName>
    <definedName name="NUMERITO_DE_24" localSheetId="0">#REF!</definedName>
    <definedName name="NUMERITO_DE_24">#REF!</definedName>
    <definedName name="perd" localSheetId="2">[2]PROCESO!#REF!</definedName>
    <definedName name="perd" localSheetId="0">[2]PROCESO!#REF!</definedName>
    <definedName name="perd">[2]PROCESO!#REF!</definedName>
    <definedName name="Perdidas" localSheetId="0">#REF!</definedName>
    <definedName name="Perdidas">#REF!</definedName>
    <definedName name="Reserva_Operativa" localSheetId="0">#REF!</definedName>
    <definedName name="Reserva_Operativa">#REF!</definedName>
    <definedName name="SEMANA">'[1]MENU PRINCIPAL'!$F$20</definedName>
    <definedName name="Tasa_oficial" localSheetId="0">#REF!</definedName>
    <definedName name="Tasa_oficial">#REF!</definedName>
    <definedName name="TG_PETROLEO" localSheetId="0">#REF!</definedName>
    <definedName name="TG_PETROLEO">#REF!</definedName>
    <definedName name="TV_CARBÓN" localSheetId="0">#REF!</definedName>
    <definedName name="TV_CARBÓN">#REF!</definedName>
    <definedName name="TV_PETROLEO" localSheetId="0">#REF!</definedName>
    <definedName name="TV_PETROLEO">#REF!</definedName>
    <definedName name="wrn.PREDESPACHO." localSheetId="2" hidden="1">{#N/A,#N/A,FALSE,"Despacho potencia";#N/A,#N/A,FALSE,"DESPACHO EN OM"}</definedName>
    <definedName name="wrn.PREDESPACHO." localSheetId="0" hidden="1">{#N/A,#N/A,FALSE,"Despacho potencia";#N/A,#N/A,FALSE,"DESPACHO EN OM"}</definedName>
    <definedName name="wrn.PREDESPACHO." hidden="1">{#N/A,#N/A,FALSE,"Despacho potencia";#N/A,#N/A,FALSE,"DESPACHO EN OM"}</definedName>
    <definedName name="xxxxxxx" localSheetId="0">#REF!</definedName>
    <definedName name="xxxxxxx">#REF!</definedName>
    <definedName name="Z_16BEADEC_A90A_4FE0_B7B2_942FBA4A98A4_.wvu.PrintArea" localSheetId="0" hidden="1">Generacion!$B$6:$E$45</definedName>
    <definedName name="zzzz" localSheetId="2" hidden="1">{#N/A,#N/A,FALSE,"Despacho potencia";#N/A,#N/A,FALSE,"DESPACHO EN OM"}</definedName>
    <definedName name="zzzz" localSheetId="0" hidden="1">{#N/A,#N/A,FALSE,"Despacho potencia";#N/A,#N/A,FALSE,"DESPACHO EN OM"}</definedName>
    <definedName name="zzzz" hidden="1">{#N/A,#N/A,FALSE,"Despacho potencia";#N/A,#N/A,FALSE,"DESPACHO EN OM"}</definedName>
  </definedNames>
  <calcPr calcId="17901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57" i="9" l="1"/>
  <c r="E5" i="10" l="1"/>
  <c r="E9" i="10"/>
  <c r="E19" i="10"/>
  <c r="C49" i="10" l="1"/>
  <c r="G7" i="5" l="1"/>
  <c r="Q58" i="9" l="1"/>
  <c r="Q83" i="9"/>
  <c r="G16" i="5" l="1"/>
  <c r="H21" i="5" l="1"/>
  <c r="H9" i="5" l="1"/>
  <c r="C8" i="5" l="1"/>
  <c r="U10" i="9" l="1"/>
  <c r="Z55" i="9" l="1"/>
  <c r="T57" i="9" s="1"/>
  <c r="H14" i="5" s="1"/>
  <c r="Z54" i="9"/>
  <c r="Z60" i="9" l="1"/>
  <c r="D40" i="5"/>
  <c r="D40" i="11"/>
  <c r="C40" i="11"/>
  <c r="B40" i="11"/>
  <c r="D39" i="11"/>
  <c r="C39" i="11"/>
  <c r="B39" i="11"/>
  <c r="D38" i="11"/>
  <c r="C38" i="11"/>
  <c r="B38" i="11"/>
  <c r="D37" i="11"/>
  <c r="C37" i="11"/>
  <c r="B37" i="11"/>
  <c r="H82" i="9"/>
  <c r="F37" i="11" s="1"/>
  <c r="Q82" i="9"/>
  <c r="E40" i="5" s="1"/>
  <c r="Q81" i="9"/>
  <c r="E39" i="5" s="1"/>
  <c r="C36" i="11" l="1"/>
  <c r="C35" i="11"/>
  <c r="C34" i="11"/>
  <c r="C33" i="11"/>
  <c r="D36" i="11"/>
  <c r="D35" i="11"/>
  <c r="D34" i="11"/>
  <c r="D33" i="11"/>
  <c r="D32" i="11"/>
  <c r="D31" i="11"/>
  <c r="D30" i="11"/>
  <c r="D29" i="11"/>
  <c r="D28" i="11"/>
  <c r="D27" i="11"/>
  <c r="D26" i="11"/>
  <c r="D25" i="11"/>
  <c r="D24" i="11"/>
  <c r="D23" i="11"/>
  <c r="D22" i="11"/>
  <c r="D21" i="11"/>
  <c r="D20" i="11"/>
  <c r="D19" i="11"/>
  <c r="D18" i="11"/>
  <c r="D17" i="11"/>
  <c r="D16" i="11"/>
  <c r="D15" i="11"/>
  <c r="D14" i="11"/>
  <c r="D13" i="11"/>
  <c r="D12" i="11"/>
  <c r="D11" i="11"/>
  <c r="D10" i="11"/>
  <c r="D9" i="11"/>
  <c r="D8" i="11"/>
  <c r="D7" i="11"/>
  <c r="D6" i="11"/>
  <c r="D5" i="11"/>
  <c r="D4" i="11"/>
  <c r="B36" i="11"/>
  <c r="B35" i="11"/>
  <c r="B34" i="11"/>
  <c r="B33" i="11"/>
  <c r="B32" i="11"/>
  <c r="B31" i="11"/>
  <c r="B30" i="11"/>
  <c r="B29" i="11"/>
  <c r="B28" i="11"/>
  <c r="B27" i="11"/>
  <c r="B26" i="11"/>
  <c r="B25" i="11"/>
  <c r="B24" i="11"/>
  <c r="B23" i="11"/>
  <c r="B22" i="11"/>
  <c r="B21" i="11"/>
  <c r="B20" i="11"/>
  <c r="B19" i="11"/>
  <c r="B18" i="11"/>
  <c r="B17" i="11"/>
  <c r="B16" i="11"/>
  <c r="B15" i="11"/>
  <c r="B14" i="11"/>
  <c r="B13" i="11"/>
  <c r="B12" i="11"/>
  <c r="B11" i="11"/>
  <c r="B10" i="11"/>
  <c r="B9" i="11"/>
  <c r="B8" i="11"/>
  <c r="B7" i="11"/>
  <c r="B6" i="11"/>
  <c r="B5" i="11"/>
  <c r="B4" i="11"/>
  <c r="H75" i="9"/>
  <c r="F30" i="11" s="1"/>
  <c r="Q75" i="9"/>
  <c r="E33" i="5" s="1"/>
  <c r="Q74" i="9"/>
  <c r="D33" i="5"/>
  <c r="C33" i="5"/>
  <c r="Q85" i="9" l="1"/>
  <c r="E43" i="5" s="1"/>
  <c r="D44" i="5" l="1"/>
  <c r="D43" i="5"/>
  <c r="D42" i="5"/>
  <c r="Q86" i="9" l="1"/>
  <c r="E44" i="5" s="1"/>
  <c r="Q84" i="9"/>
  <c r="E42" i="5" s="1"/>
  <c r="B5" i="5" l="1"/>
  <c r="D10" i="9" l="1"/>
  <c r="E10" i="9"/>
  <c r="F10" i="9"/>
  <c r="G10" i="9"/>
  <c r="H10" i="9"/>
  <c r="I10" i="9"/>
  <c r="J10" i="9"/>
  <c r="K10" i="9"/>
  <c r="L10" i="9"/>
  <c r="M10" i="9"/>
  <c r="N10" i="9"/>
  <c r="O10" i="9"/>
  <c r="P10" i="9"/>
  <c r="Q10" i="9"/>
  <c r="R10" i="9"/>
  <c r="S10" i="9"/>
  <c r="T10" i="9"/>
  <c r="V10" i="9"/>
  <c r="W10" i="9"/>
  <c r="X10" i="9"/>
  <c r="Y10" i="9"/>
  <c r="AA10" i="9"/>
  <c r="H85" i="9" l="1"/>
  <c r="F40" i="11" s="1"/>
  <c r="H49" i="9" l="1"/>
  <c r="H50" i="9"/>
  <c r="H51" i="9"/>
  <c r="H52" i="9"/>
  <c r="H53" i="9"/>
  <c r="H54" i="9"/>
  <c r="H55" i="9"/>
  <c r="H56" i="9"/>
  <c r="H57" i="9"/>
  <c r="H58" i="9"/>
  <c r="H59" i="9"/>
  <c r="H60" i="9"/>
  <c r="H61" i="9"/>
  <c r="H62" i="9"/>
  <c r="H63" i="9"/>
  <c r="H64" i="9"/>
  <c r="H65" i="9"/>
  <c r="H66" i="9"/>
  <c r="H67" i="9"/>
  <c r="H68" i="9"/>
  <c r="H69" i="9"/>
  <c r="H70" i="9"/>
  <c r="H71" i="9"/>
  <c r="H72" i="9"/>
  <c r="H73" i="9"/>
  <c r="F28" i="11" s="1"/>
  <c r="H74" i="9"/>
  <c r="H76" i="9"/>
  <c r="F31" i="11" s="1"/>
  <c r="H77" i="9"/>
  <c r="F32" i="11" s="1"/>
  <c r="H78" i="9"/>
  <c r="F33" i="11" s="1"/>
  <c r="H79" i="9"/>
  <c r="F34" i="11" s="1"/>
  <c r="H80" i="9"/>
  <c r="F35" i="11" s="1"/>
  <c r="H81" i="9"/>
  <c r="F36" i="11" s="1"/>
  <c r="Q79" i="9" l="1"/>
  <c r="C14" i="11" l="1"/>
  <c r="C17" i="11"/>
  <c r="E4" i="11" l="1"/>
  <c r="D11" i="5" l="1"/>
  <c r="D10" i="5"/>
  <c r="D9" i="5"/>
  <c r="H84" i="9" l="1"/>
  <c r="F39" i="11" s="1"/>
  <c r="C18" i="11" l="1"/>
  <c r="C13" i="11"/>
  <c r="C9" i="11"/>
  <c r="C8" i="11"/>
  <c r="C28" i="11"/>
  <c r="A44" i="11" l="1"/>
  <c r="C41" i="11"/>
  <c r="C5" i="11" l="1"/>
  <c r="C6" i="11"/>
  <c r="C7" i="11"/>
  <c r="C10" i="11"/>
  <c r="C11" i="11"/>
  <c r="C12" i="11"/>
  <c r="C15" i="11"/>
  <c r="C16" i="11"/>
  <c r="C19" i="11"/>
  <c r="C20" i="11"/>
  <c r="C21" i="11"/>
  <c r="C22" i="11"/>
  <c r="C23" i="11"/>
  <c r="C24" i="11"/>
  <c r="C25" i="11"/>
  <c r="C26" i="11"/>
  <c r="C27" i="11"/>
  <c r="C29" i="11"/>
  <c r="C30" i="11"/>
  <c r="C31" i="11"/>
  <c r="C32" i="11"/>
  <c r="C4" i="11"/>
  <c r="B50" i="9" l="1"/>
  <c r="B51" i="9" s="1"/>
  <c r="B52" i="9" s="1"/>
  <c r="B53" i="9" s="1"/>
  <c r="B54" i="9" s="1"/>
  <c r="B55" i="9" s="1"/>
  <c r="B56" i="9" s="1"/>
  <c r="B57" i="9" s="1"/>
  <c r="B58" i="9" s="1"/>
  <c r="B59" i="9" s="1"/>
  <c r="B60" i="9" s="1"/>
  <c r="B61" i="9" s="1"/>
  <c r="B62" i="9" s="1"/>
  <c r="B63" i="9" s="1"/>
  <c r="B64" i="9" s="1"/>
  <c r="B65" i="9" s="1"/>
  <c r="B66" i="9" s="1"/>
  <c r="B67" i="9" s="1"/>
  <c r="B68" i="9" s="1"/>
  <c r="B69" i="9" s="1"/>
  <c r="B70" i="9" s="1"/>
  <c r="B71" i="9" s="1"/>
  <c r="B72" i="9" s="1"/>
  <c r="B73" i="9" s="1"/>
  <c r="B74" i="9" s="1"/>
  <c r="D16" i="5"/>
  <c r="F13" i="11"/>
  <c r="E16" i="5"/>
  <c r="Q49" i="9"/>
  <c r="B75" i="9" l="1"/>
  <c r="B76" i="9" s="1"/>
  <c r="B77" i="9" s="1"/>
  <c r="B78" i="9" s="1"/>
  <c r="B79" i="9" s="1"/>
  <c r="B80" i="9" s="1"/>
  <c r="B81" i="9" s="1"/>
  <c r="B82" i="9" s="1"/>
  <c r="B83" i="9" s="1"/>
  <c r="C10" i="5"/>
  <c r="Q52" i="9"/>
  <c r="E10" i="5" s="1"/>
  <c r="F7" i="11"/>
  <c r="B84" i="9" l="1"/>
  <c r="B85" i="9" s="1"/>
  <c r="D45" i="5"/>
  <c r="D41" i="5"/>
  <c r="D39" i="5"/>
  <c r="T62" i="9" l="1"/>
  <c r="H19" i="5" s="1"/>
  <c r="C55" i="10" l="1"/>
  <c r="Q87" i="9" l="1"/>
  <c r="X57" i="9" l="1"/>
  <c r="Y57" i="9"/>
  <c r="Q53" i="9" l="1"/>
  <c r="E11" i="5" s="1"/>
  <c r="H83" i="9" l="1"/>
  <c r="F38" i="11" s="1"/>
  <c r="Q50" i="9" l="1"/>
  <c r="Q51" i="9"/>
  <c r="Q54" i="9"/>
  <c r="Q55" i="9"/>
  <c r="Q56" i="9"/>
  <c r="Q57" i="9"/>
  <c r="Q59" i="9"/>
  <c r="Q60" i="9"/>
  <c r="Q61" i="9"/>
  <c r="Q62" i="9"/>
  <c r="Q63" i="9"/>
  <c r="Q64" i="9"/>
  <c r="Q65" i="9"/>
  <c r="Q66" i="9"/>
  <c r="Q67" i="9"/>
  <c r="Q68" i="9"/>
  <c r="Q69" i="9"/>
  <c r="Q70" i="9"/>
  <c r="Q71" i="9"/>
  <c r="Q72" i="9"/>
  <c r="Q73" i="9"/>
  <c r="Q76" i="9"/>
  <c r="Q77" i="9"/>
  <c r="Q78" i="9"/>
  <c r="E8" i="5" l="1"/>
  <c r="Q80" i="9"/>
  <c r="Q88" i="9" s="1"/>
  <c r="T50" i="9" s="1"/>
  <c r="E37" i="5"/>
  <c r="E36" i="5"/>
  <c r="E35" i="5"/>
  <c r="E34" i="5"/>
  <c r="E32" i="5"/>
  <c r="E31" i="5"/>
  <c r="E30" i="5"/>
  <c r="E29" i="5"/>
  <c r="E28" i="5"/>
  <c r="E27" i="5"/>
  <c r="E26" i="5"/>
  <c r="E25" i="5"/>
  <c r="E24" i="5"/>
  <c r="E23" i="5"/>
  <c r="E22" i="5"/>
  <c r="E21" i="5"/>
  <c r="E20" i="5"/>
  <c r="E19" i="5"/>
  <c r="E18" i="5"/>
  <c r="E17" i="5"/>
  <c r="E15" i="5"/>
  <c r="E14" i="5"/>
  <c r="E13" i="5"/>
  <c r="E12" i="5"/>
  <c r="E9" i="5"/>
  <c r="E7" i="5"/>
  <c r="E38" i="5" l="1"/>
  <c r="D27" i="5"/>
  <c r="D37" i="5" l="1"/>
  <c r="D36" i="5"/>
  <c r="D35" i="5"/>
  <c r="D34" i="5"/>
  <c r="D32" i="5"/>
  <c r="D31" i="5"/>
  <c r="D30" i="5"/>
  <c r="D29" i="5"/>
  <c r="D28" i="5"/>
  <c r="D26" i="5"/>
  <c r="D25" i="5"/>
  <c r="D24" i="5"/>
  <c r="D23" i="5"/>
  <c r="D22" i="5"/>
  <c r="D21" i="5"/>
  <c r="D20" i="5"/>
  <c r="D19" i="5"/>
  <c r="D18" i="5"/>
  <c r="D17" i="5"/>
  <c r="D15" i="5"/>
  <c r="D14" i="5"/>
  <c r="D13" i="5"/>
  <c r="D12" i="5"/>
  <c r="D7" i="5"/>
  <c r="C37" i="5"/>
  <c r="C36" i="5"/>
  <c r="C35" i="5"/>
  <c r="C34" i="5"/>
  <c r="C32" i="5"/>
  <c r="C31" i="5"/>
  <c r="C30" i="5"/>
  <c r="C29" i="5"/>
  <c r="C28" i="5"/>
  <c r="C27" i="5"/>
  <c r="C26" i="5"/>
  <c r="C25" i="5"/>
  <c r="C24" i="5"/>
  <c r="C23" i="5"/>
  <c r="C22" i="5"/>
  <c r="C21" i="5"/>
  <c r="C20" i="5"/>
  <c r="C19" i="5"/>
  <c r="C18" i="5"/>
  <c r="C17" i="5"/>
  <c r="C15" i="5"/>
  <c r="C14" i="5"/>
  <c r="C13" i="5"/>
  <c r="C12" i="5"/>
  <c r="C11" i="5"/>
  <c r="C9" i="5"/>
  <c r="C7" i="5"/>
  <c r="T54" i="9" l="1"/>
  <c r="H11" i="5" s="1"/>
  <c r="T56" i="9" l="1"/>
  <c r="H13" i="5" s="1"/>
  <c r="T55" i="9"/>
  <c r="H12" i="5" s="1"/>
  <c r="F50" i="9" l="1"/>
  <c r="F51" i="9" l="1"/>
  <c r="E5" i="11"/>
  <c r="F4" i="11"/>
  <c r="F5" i="11"/>
  <c r="F23" i="11"/>
  <c r="F19" i="11"/>
  <c r="F15" i="11"/>
  <c r="F14" i="11"/>
  <c r="F9" i="11"/>
  <c r="F26" i="11"/>
  <c r="F22" i="11"/>
  <c r="F18" i="11"/>
  <c r="F29" i="11"/>
  <c r="F10" i="11"/>
  <c r="F12" i="11"/>
  <c r="F8" i="11"/>
  <c r="F25" i="11"/>
  <c r="F21" i="11"/>
  <c r="F17" i="11"/>
  <c r="F11" i="11"/>
  <c r="F6" i="11"/>
  <c r="F24" i="11"/>
  <c r="F20" i="11"/>
  <c r="F16" i="11"/>
  <c r="F27" i="11"/>
  <c r="E45" i="5"/>
  <c r="E41" i="5"/>
  <c r="T63" i="9"/>
  <c r="H20" i="5" s="1"/>
  <c r="E46" i="5" l="1"/>
  <c r="H8" i="5" s="1"/>
  <c r="F52" i="9"/>
  <c r="E6" i="11"/>
  <c r="F53" i="9" l="1"/>
  <c r="E7" i="11"/>
  <c r="E6" i="5"/>
  <c r="F54" i="9" l="1"/>
  <c r="E8" i="11"/>
  <c r="D38" i="5"/>
  <c r="D46" i="5" s="1"/>
  <c r="P40" i="9"/>
  <c r="F55" i="9" l="1"/>
  <c r="E9" i="11"/>
  <c r="F56" i="9" l="1"/>
  <c r="E10" i="11"/>
  <c r="F57" i="9" l="1"/>
  <c r="E11" i="11"/>
  <c r="F58" i="9" l="1"/>
  <c r="E12" i="11"/>
  <c r="P80" i="9"/>
  <c r="P88" i="9" s="1"/>
  <c r="N50" i="9"/>
  <c r="F59" i="9" l="1"/>
  <c r="E14" i="11" s="1"/>
  <c r="E13" i="11"/>
  <c r="N51" i="9"/>
  <c r="N52" i="9" s="1"/>
  <c r="N53" i="9" s="1"/>
  <c r="N54" i="9" s="1"/>
  <c r="N55" i="9" s="1"/>
  <c r="N56" i="9" s="1"/>
  <c r="N57" i="9" s="1"/>
  <c r="N58" i="9" s="1"/>
  <c r="N59" i="9" s="1"/>
  <c r="N60" i="9" s="1"/>
  <c r="N61" i="9" s="1"/>
  <c r="N62" i="9" s="1"/>
  <c r="N63" i="9" s="1"/>
  <c r="N64" i="9" s="1"/>
  <c r="N65" i="9" s="1"/>
  <c r="N66" i="9" s="1"/>
  <c r="N67" i="9" s="1"/>
  <c r="N68" i="9" s="1"/>
  <c r="N69" i="9" s="1"/>
  <c r="N70" i="9" s="1"/>
  <c r="N71" i="9" s="1"/>
  <c r="N72" i="9" s="1"/>
  <c r="N73" i="9" s="1"/>
  <c r="N74" i="9" s="1"/>
  <c r="N75" i="9" l="1"/>
  <c r="N76" i="9" s="1"/>
  <c r="N77" i="9" s="1"/>
  <c r="N78" i="9" s="1"/>
  <c r="N79" i="9" s="1"/>
  <c r="F60" i="9"/>
  <c r="E15" i="11" s="1"/>
  <c r="Q40" i="9"/>
  <c r="F61" i="9" l="1"/>
  <c r="E16" i="11" s="1"/>
  <c r="B39" i="5"/>
  <c r="B40" i="5" s="1"/>
  <c r="B41" i="5" s="1"/>
  <c r="R43" i="9"/>
  <c r="Q43" i="9"/>
  <c r="P43" i="9"/>
  <c r="B42" i="5" l="1"/>
  <c r="B43" i="5" s="1"/>
  <c r="B44" i="5" s="1"/>
  <c r="B45" i="5" s="1"/>
  <c r="F62" i="9"/>
  <c r="E17" i="11" s="1"/>
  <c r="P41" i="9"/>
  <c r="P42" i="9" s="1"/>
  <c r="Q41" i="9"/>
  <c r="Q42" i="9" s="1"/>
  <c r="F63" i="9" l="1"/>
  <c r="E18" i="11" s="1"/>
  <c r="F64" i="9" l="1"/>
  <c r="E19" i="11" s="1"/>
  <c r="F65" i="9" l="1"/>
  <c r="E20" i="11" s="1"/>
  <c r="F66" i="9" l="1"/>
  <c r="E21" i="11" s="1"/>
  <c r="F67" i="9" l="1"/>
  <c r="E22" i="11" s="1"/>
  <c r="F68" i="9" l="1"/>
  <c r="E23" i="11" s="1"/>
  <c r="F69" i="9" l="1"/>
  <c r="E24" i="11" s="1"/>
  <c r="F70" i="9" l="1"/>
  <c r="E25" i="11" s="1"/>
  <c r="F71" i="9" l="1"/>
  <c r="E26" i="11" s="1"/>
  <c r="F72" i="9" l="1"/>
  <c r="E27" i="11" s="1"/>
  <c r="F73" i="9" l="1"/>
  <c r="E28" i="11" s="1"/>
  <c r="F74" i="9" l="1"/>
  <c r="F75" i="9" l="1"/>
  <c r="E30" i="11" s="1"/>
  <c r="E29" i="11"/>
  <c r="F76" i="9"/>
  <c r="E31" i="11" s="1"/>
  <c r="F77" i="9" l="1"/>
  <c r="E32" i="11" s="1"/>
  <c r="F78" i="9" l="1"/>
  <c r="E33" i="11" s="1"/>
  <c r="F79" i="9" l="1"/>
  <c r="E34" i="11" s="1"/>
  <c r="F80" i="9" l="1"/>
  <c r="E35" i="11" s="1"/>
  <c r="F81" i="9" l="1"/>
  <c r="E36" i="11" l="1"/>
  <c r="F82" i="9"/>
  <c r="E37" i="11" s="1"/>
  <c r="F83" i="9"/>
  <c r="E38" i="11" s="1"/>
  <c r="F84" i="9" l="1"/>
  <c r="E39" i="11" s="1"/>
  <c r="F85" i="9" l="1"/>
  <c r="E40" i="11" s="1"/>
  <c r="T61" i="9"/>
  <c r="H18" i="5" s="1"/>
  <c r="AC9" i="9"/>
  <c r="R40" i="9"/>
  <c r="AD9" i="9"/>
  <c r="Z10" i="9"/>
  <c r="AC10" i="9" s="1"/>
  <c r="R41" i="9" l="1"/>
  <c r="R42" i="9" s="1"/>
  <c r="AD11" i="9"/>
  <c r="AC11"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Pedro Florian Santana</author>
  </authors>
  <commentList>
    <comment ref="Q48" authorId="0" shapeId="0" xr:uid="{00000000-0006-0000-0200-000001000000}">
      <text>
        <r>
          <rPr>
            <b/>
            <sz val="9"/>
            <color indexed="81"/>
            <rFont val="Tahoma"/>
            <family val="2"/>
          </rPr>
          <t>Pedro Florian Santana:</t>
        </r>
        <r>
          <rPr>
            <sz val="9"/>
            <color indexed="81"/>
            <rFont val="Tahoma"/>
            <family val="2"/>
          </rPr>
          <t xml:space="preserve">
Estos valores de generación se obtienen en la hoja excel del informe diario OC, EN LA PESTAÑA, POSTDEPACHO, EN EL TOTAL GENERADO (AGENTE GENERADORES-AUTOPRODUCTORES), HORAS DEMANDA MAXIMA.</t>
        </r>
      </text>
    </comment>
    <comment ref="T54" authorId="0" shapeId="0" xr:uid="{00000000-0006-0000-0200-000002000000}">
      <text>
        <r>
          <rPr>
            <b/>
            <sz val="9"/>
            <color indexed="81"/>
            <rFont val="Tahoma"/>
            <family val="2"/>
          </rPr>
          <t>Pedro Florian Santana:</t>
        </r>
        <r>
          <rPr>
            <sz val="9"/>
            <color indexed="81"/>
            <rFont val="Tahoma"/>
            <family val="2"/>
          </rPr>
          <t xml:space="preserve">
Estos valores por zona se obtienen en la hoja excel del informe diario OC, EN LA PESTAÑA, GRAFICO DE POTENCIA NO SERVIDA Y/O PESTAÑA POTENCIA NO SERVIDA.</t>
        </r>
      </text>
    </comment>
    <comment ref="T64" authorId="0" shapeId="0" xr:uid="{00000000-0006-0000-0200-000004000000}">
      <text>
        <r>
          <rPr>
            <b/>
            <sz val="9"/>
            <color indexed="81"/>
            <rFont val="Tahoma"/>
            <family val="2"/>
          </rPr>
          <t>Pedro Florian Santana:</t>
        </r>
        <r>
          <rPr>
            <sz val="9"/>
            <color indexed="81"/>
            <rFont val="Tahoma"/>
            <family val="2"/>
          </rPr>
          <t xml:space="preserve">
Estos valores de disponibilidad en horas de maxima demanda se obtienen en la hoja excel del informe diario OC, EN LA PESTAÑA, del Post Despacho</t>
        </r>
      </text>
    </comment>
    <comment ref="S66" authorId="0" shapeId="0" xr:uid="{00000000-0006-0000-0200-000005000000}">
      <text>
        <r>
          <rPr>
            <b/>
            <sz val="9"/>
            <color indexed="81"/>
            <rFont val="Tahoma"/>
            <family val="2"/>
          </rPr>
          <t>Pedro Florian Santana:</t>
        </r>
        <r>
          <rPr>
            <sz val="9"/>
            <color indexed="81"/>
            <rFont val="Tahoma"/>
            <family val="2"/>
          </rPr>
          <t xml:space="preserve">
Las informaciones colocada el cuadro UNIDADES INDISPONIBLES, son el resultado de la verificacione del programa de mantenimiento mayor OC, mantenimiento correctivo y mantenimiento preventivo</t>
        </r>
      </text>
    </comment>
  </commentList>
</comments>
</file>

<file path=xl/sharedStrings.xml><?xml version="1.0" encoding="utf-8"?>
<sst xmlns="http://schemas.openxmlformats.org/spreadsheetml/2006/main" count="544" uniqueCount="165">
  <si>
    <t xml:space="preserve"> </t>
  </si>
  <si>
    <t>Potencia Efectiva (MW)</t>
  </si>
  <si>
    <t>AES Andres</t>
  </si>
  <si>
    <t>Gas Natural</t>
  </si>
  <si>
    <t>Fuel Oil #2</t>
  </si>
  <si>
    <t>CEPP 1</t>
  </si>
  <si>
    <t>CEPP 2</t>
  </si>
  <si>
    <t>CESPM 1</t>
  </si>
  <si>
    <t>CESPM 2</t>
  </si>
  <si>
    <t>CESPM 3</t>
  </si>
  <si>
    <t>Los Mina 5</t>
  </si>
  <si>
    <t>Los Mina 6</t>
  </si>
  <si>
    <t>La Vega</t>
  </si>
  <si>
    <t>Palamara</t>
  </si>
  <si>
    <t>Barahona Carbon</t>
  </si>
  <si>
    <t>Haina TG</t>
  </si>
  <si>
    <t>Quisqueya 2</t>
  </si>
  <si>
    <t>Sultana del Este</t>
  </si>
  <si>
    <t>Itabo 1</t>
  </si>
  <si>
    <t>Itabo 2</t>
  </si>
  <si>
    <t>Pimentel 1</t>
  </si>
  <si>
    <t>Pimentel 2</t>
  </si>
  <si>
    <t>Pimentel 3</t>
  </si>
  <si>
    <t>METALDOM</t>
  </si>
  <si>
    <t>Metaldom</t>
  </si>
  <si>
    <t>Fuel Oil #6</t>
  </si>
  <si>
    <t>Monte Rio</t>
  </si>
  <si>
    <t>Quisqueya 1</t>
  </si>
  <si>
    <t>SAN FELIPE</t>
  </si>
  <si>
    <t>San Felipe</t>
  </si>
  <si>
    <t>INCA KM22</t>
  </si>
  <si>
    <t>Bersal</t>
  </si>
  <si>
    <t>BERSAL</t>
  </si>
  <si>
    <t>MONTE RIO</t>
  </si>
  <si>
    <t>Tipo de Combustible</t>
  </si>
  <si>
    <t>Orden</t>
  </si>
  <si>
    <t>Unidad</t>
  </si>
  <si>
    <t>ITABO 2</t>
  </si>
  <si>
    <t>Carbón</t>
  </si>
  <si>
    <t>ITABO 1</t>
  </si>
  <si>
    <t>LOS MINA 5</t>
  </si>
  <si>
    <t>LOS MINA 6</t>
  </si>
  <si>
    <t>AES ANDRES</t>
  </si>
  <si>
    <t>ESTRELLA DEL MAR 2 CFO</t>
  </si>
  <si>
    <t>ESTRELLA DEL MAR 2 CGN</t>
  </si>
  <si>
    <t>ESTRELLA DEL MAR 2 SFO</t>
  </si>
  <si>
    <t>QUISQUEYA 2</t>
  </si>
  <si>
    <t>PIMENTEL 3</t>
  </si>
  <si>
    <t>ESTRELLA DEL MAR 2 SGN</t>
  </si>
  <si>
    <t>PIMENTEL 1</t>
  </si>
  <si>
    <t>SULTANA DEL ESTE</t>
  </si>
  <si>
    <t>PIMENTEL 2</t>
  </si>
  <si>
    <t>PALAMARA</t>
  </si>
  <si>
    <t>BARAHONA CARBON</t>
  </si>
  <si>
    <t>LA VEGA</t>
  </si>
  <si>
    <t>EDEESTE</t>
  </si>
  <si>
    <t>EDESUR</t>
  </si>
  <si>
    <t>EDENORTE</t>
  </si>
  <si>
    <t>Capacidad Disponible Acumulada (MW)</t>
  </si>
  <si>
    <t>GERENCIA DE SUPERVISION SENI</t>
  </si>
  <si>
    <t xml:space="preserve">Orden </t>
  </si>
  <si>
    <t xml:space="preserve">Los Origenes </t>
  </si>
  <si>
    <t xml:space="preserve">Estrella del Mar 2 </t>
  </si>
  <si>
    <t>Demanda (MW)</t>
  </si>
  <si>
    <t xml:space="preserve">Total </t>
  </si>
  <si>
    <t>Termica</t>
  </si>
  <si>
    <t xml:space="preserve">Hidroelectrica </t>
  </si>
  <si>
    <t xml:space="preserve">Renovable </t>
  </si>
  <si>
    <t>Hora Dem. Max.</t>
  </si>
  <si>
    <t>Totales</t>
  </si>
  <si>
    <t xml:space="preserve">Unidades Indisponibles </t>
  </si>
  <si>
    <t>(*) Fuente: Organismo Coordinador.</t>
  </si>
  <si>
    <t>Los Cocos/Q. Cabrera**</t>
  </si>
  <si>
    <t>Mte Plata Solar**</t>
  </si>
  <si>
    <t>Hidroelectricas**</t>
  </si>
  <si>
    <t xml:space="preserve">(**) Unidades que no definen costo marginal </t>
  </si>
  <si>
    <t>Evento Relevante en el SENI</t>
  </si>
  <si>
    <t>LISTA DE MERITO</t>
  </si>
  <si>
    <t>MW</t>
  </si>
  <si>
    <t>MWh</t>
  </si>
  <si>
    <t>Max</t>
  </si>
  <si>
    <t>LUNES 06  DE DICIEMBRE</t>
  </si>
  <si>
    <t>RD$/US$</t>
  </si>
  <si>
    <t>Capacidad Disponible (MW)</t>
  </si>
  <si>
    <t>Costo Variable de Despacho (US$/MWH)</t>
  </si>
  <si>
    <t>Total (MW)</t>
  </si>
  <si>
    <t>No Abastecida (MW) en Horas Dem. Max.</t>
  </si>
  <si>
    <t>CMG TOPE USS/MWh</t>
  </si>
  <si>
    <t>Subtotal Termicas</t>
  </si>
  <si>
    <t>Total Generado</t>
  </si>
  <si>
    <t>Total Generado + Circuitos Fuera</t>
  </si>
  <si>
    <t>Porcentaje</t>
  </si>
  <si>
    <t>Demanda y Generación</t>
  </si>
  <si>
    <t>REPORTE DIARIO DE GENERACION *</t>
  </si>
  <si>
    <t>Costo Variable de Despacho  (RD$/MWh)</t>
  </si>
  <si>
    <t xml:space="preserve">Evolución de la Generación en las 24 Hrs del </t>
  </si>
  <si>
    <t>HORA</t>
  </si>
  <si>
    <t xml:space="preserve">LISTA DE MERITO  </t>
  </si>
  <si>
    <t>LOS ORÍGENES POWER PLANT FUEL OIL</t>
  </si>
  <si>
    <t>San Pedro Bio-Energy</t>
  </si>
  <si>
    <t>S. Pedro Bio-Energy**</t>
  </si>
  <si>
    <t xml:space="preserve">CENTRALES </t>
  </si>
  <si>
    <t>POTENCIA (MW)</t>
  </si>
  <si>
    <t>JUANCHO LOS COCOS  1</t>
  </si>
  <si>
    <t>LOS COCOS 2</t>
  </si>
  <si>
    <t>QUILVIO CABRERA</t>
  </si>
  <si>
    <t>HAINA 1</t>
  </si>
  <si>
    <t>HAINA 2</t>
  </si>
  <si>
    <t>SAN PEDRO VAPOR</t>
  </si>
  <si>
    <t>PUERTO PLATA 1</t>
  </si>
  <si>
    <t>PUERTO PLATA 2</t>
  </si>
  <si>
    <t>HAINA TG</t>
  </si>
  <si>
    <t>BARAHONA TG</t>
  </si>
  <si>
    <t>SAN PEDRO TG</t>
  </si>
  <si>
    <t>QUISQUEYA 1</t>
  </si>
  <si>
    <t>SAN PEDRO BIO ENERGY</t>
  </si>
  <si>
    <t>MONTE PLATA SOLAR</t>
  </si>
  <si>
    <t>HIDRO</t>
  </si>
  <si>
    <t>TOTAL</t>
  </si>
  <si>
    <t>LOS ORÍGENES POWER PLANT GAS NATURAL</t>
  </si>
  <si>
    <t>SAN FELIPE VAP</t>
  </si>
  <si>
    <t>SAN FELIPE CC</t>
  </si>
  <si>
    <t>Los Mina CC total</t>
  </si>
  <si>
    <t xml:space="preserve">Los Mina CC parcial </t>
  </si>
  <si>
    <t>LOS MINA   CC TOTAL</t>
  </si>
  <si>
    <t>LOS MINA   CC PARCIAL</t>
  </si>
  <si>
    <t>PALENQUE</t>
  </si>
  <si>
    <t>Palenque</t>
  </si>
  <si>
    <t xml:space="preserve">   </t>
  </si>
  <si>
    <t>Circuitos Fuera (MW)</t>
  </si>
  <si>
    <t xml:space="preserve">             </t>
  </si>
  <si>
    <t>PARQUE ENERGETICO LOS MINA CC TOTAL</t>
  </si>
  <si>
    <t>PARQUE ENERGETICO LOS MINA CC PARCIAL</t>
  </si>
  <si>
    <t>Montecristi Solar**</t>
  </si>
  <si>
    <t>San Pedro Bio-Energy**</t>
  </si>
  <si>
    <t>MONTECRISTI SOLAR</t>
  </si>
  <si>
    <t>QUISQUEYA 1 SAN PEDRO</t>
  </si>
  <si>
    <t>AES Andres (Turbina de Gas)    sincronizó al SENI a las 19:46 del  25 de septiembre 2018, con una potencia declarada en el Programa  Diario de Operaciones del Organismo Coordinador (OC) de 110 MW.                                                                                La Turbo Gas AES Andrés salió de línea el 26 a las 3:22 a.m. por pinche en el condensador y entró de nuevo a las 9:31 p.m.</t>
  </si>
  <si>
    <t>QUISQUEYA S Pedro</t>
  </si>
  <si>
    <t>Quisqueya 1 S. Pedro</t>
  </si>
  <si>
    <t>PARQUE EOLICO LARIMAR 1</t>
  </si>
  <si>
    <t>PARQUE EOLICO LARIMAR 2</t>
  </si>
  <si>
    <t>Larimar 1**</t>
  </si>
  <si>
    <t>Larimar 2**</t>
  </si>
  <si>
    <t>Fuel Oil #2, 6</t>
  </si>
  <si>
    <t xml:space="preserve">  </t>
  </si>
  <si>
    <t>Demanda</t>
  </si>
  <si>
    <t>Demanda estimada</t>
  </si>
  <si>
    <t>No servida</t>
  </si>
  <si>
    <r>
      <rPr>
        <b/>
        <sz val="10"/>
        <rFont val="Verdana"/>
        <family val="2"/>
      </rPr>
      <t xml:space="preserve">AES Andres T/Vapor (123 MW) </t>
    </r>
    <r>
      <rPr>
        <sz val="10"/>
        <rFont val="Verdana"/>
        <family val="2"/>
      </rPr>
      <t xml:space="preserve">                                                                               Salida: 03 septiembre, 2018                      Causa: por averia turbina de vapor                          Posible entrada: Aun no tiene fecha</t>
    </r>
  </si>
  <si>
    <t>Total EGHINA</t>
  </si>
  <si>
    <t>LARIMAR 1 Y 2</t>
  </si>
  <si>
    <t>JUANCHO LOS COCOS</t>
  </si>
  <si>
    <t>Eventos Relevantes en el SENI*</t>
  </si>
  <si>
    <r>
      <rPr>
        <b/>
        <sz val="10"/>
        <rFont val="Verdana"/>
        <family val="2"/>
      </rPr>
      <t xml:space="preserve">Los Mina 5 (105 MW) </t>
    </r>
    <r>
      <rPr>
        <sz val="10"/>
        <rFont val="Verdana"/>
        <family val="2"/>
      </rPr>
      <t xml:space="preserve">                                                                               Salida: 26 enero, 2019                      Causa: Mantenimiento Mayor                          Posible entrada: 6 febrero, 2019</t>
    </r>
  </si>
  <si>
    <t>04 DE FEBRERO, 2019</t>
  </si>
  <si>
    <t>Generación 03/2/19 en Hora Dem. Max. (MW)</t>
  </si>
  <si>
    <t>Dem. Máx. Abastecida 03/2/19</t>
  </si>
  <si>
    <t>Disponibilidad a la hora de Dem. Máx. Abastecida el 03/2/19  (MW)</t>
  </si>
  <si>
    <t>04 de enero 2019</t>
  </si>
  <si>
    <t>24:00 Horas</t>
  </si>
  <si>
    <t>0 (0.0%)</t>
  </si>
  <si>
    <t>6 (1.0%)</t>
  </si>
  <si>
    <t>9 (1.5%)</t>
  </si>
  <si>
    <r>
      <rPr>
        <b/>
        <sz val="10"/>
        <rFont val="Verdana"/>
        <family val="2"/>
      </rPr>
      <t>Los Mina 7 (114 MW)</t>
    </r>
    <r>
      <rPr>
        <sz val="10"/>
        <rFont val="Verdana"/>
        <family val="2"/>
      </rPr>
      <t xml:space="preserve">                                                                                Salida: 01 febrero, 2019                      Causa: Falla Interna                          Posible entrada: 05 febrero, 2019</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</si>
</sst>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2">
    <numFmt numFmtId="44" formatCode="_-&quot;$&quot;* #,##0.00_-;\-&quot;$&quot;* #,##0.00_-;_-&quot;$&quot;* &quot;-&quot;??_-;_-@_-"/>
    <numFmt numFmtId="43" formatCode="_-* #,##0.00_-;\-* #,##0.00_-;_-* &quot;-&quot;??_-;_-@_-"/>
    <numFmt numFmtId="164" formatCode="_-* #,##0.00\ _€_-;\-* #,##0.00\ _€_-;_-* &quot;-&quot;??\ _€_-;_-@_-"/>
    <numFmt numFmtId="165" formatCode="_(* #,##0.00_);_(* \(#,##0.00\);_(* &quot;-&quot;??_);_(@_)"/>
    <numFmt numFmtId="166" formatCode="_(* #,##0.0_);_(* \(#,##0.0\);_(* &quot;-&quot;??_);_(@_)"/>
    <numFmt numFmtId="167" formatCode="#,##0.0"/>
    <numFmt numFmtId="168" formatCode="_(* #,##0_);_(* \(#,##0\);_(* &quot;-&quot;??_);_(@_)"/>
    <numFmt numFmtId="169" formatCode="0.0"/>
    <numFmt numFmtId="170" formatCode="0.0%"/>
    <numFmt numFmtId="171" formatCode="[$-1C0A]d&quot; de &quot;mmmm&quot; de &quot;yyyy;@"/>
    <numFmt numFmtId="172" formatCode="_(* #,##0.0_);_(* \(#,##0.0\);_(* &quot;-&quot;?_);_(@_)"/>
    <numFmt numFmtId="173" formatCode="_(* #,##0.00_);_(* \(#,##0.00\);_(* &quot;-&quot;?_);_(@_)"/>
    <numFmt numFmtId="174" formatCode="_-* #,##0.0_-;\-* #,##0.0_-;_-* &quot;-&quot;?_-;_-@_-"/>
    <numFmt numFmtId="175" formatCode="&quot;RD$&quot;#,##0.00_);\(&quot;RD$&quot;#,##0.00\)"/>
    <numFmt numFmtId="176" formatCode="_(&quot;RD$&quot;* #,##0.00_);_(&quot;RD$&quot;* \(#,##0.00\);_(&quot;RD$&quot;* &quot;-&quot;??_);_(@_)"/>
    <numFmt numFmtId="177" formatCode="m\-d\-yy"/>
    <numFmt numFmtId="178" formatCode="m\o\n\th\ d\,\ yyyy"/>
    <numFmt numFmtId="179" formatCode="_([$€-2]* #,##0.00_);_([$€-2]* \(#,##0.00\);_([$€-2]* &quot;-&quot;??_)"/>
    <numFmt numFmtId="180" formatCode="#.00"/>
    <numFmt numFmtId="181" formatCode="#."/>
    <numFmt numFmtId="182" formatCode="0.00_)"/>
    <numFmt numFmtId="183" formatCode="_-* #,##0.0\ _€_-;\-* #,##0.0\ _€_-;_-* &quot;-&quot;?\ _€_-;_-@_-"/>
  </numFmts>
  <fonts count="48"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0"/>
      <name val="Arial"/>
      <family val="2"/>
    </font>
    <font>
      <sz val="10"/>
      <name val="Verdana"/>
      <family val="2"/>
    </font>
    <font>
      <b/>
      <sz val="10"/>
      <name val="Verdana"/>
      <family val="2"/>
    </font>
    <font>
      <sz val="10"/>
      <name val="Calibri"/>
      <family val="2"/>
      <scheme val="minor"/>
    </font>
    <font>
      <sz val="8"/>
      <name val="Verdana"/>
      <family val="2"/>
    </font>
    <font>
      <b/>
      <sz val="10"/>
      <name val="Calibri"/>
      <family val="2"/>
      <scheme val="minor"/>
    </font>
    <font>
      <b/>
      <sz val="10"/>
      <color theme="1"/>
      <name val="Calibri"/>
      <family val="2"/>
      <scheme val="minor"/>
    </font>
    <font>
      <b/>
      <sz val="12"/>
      <name val="Verdana"/>
      <family val="2"/>
    </font>
    <font>
      <b/>
      <sz val="10"/>
      <color indexed="22"/>
      <name val="Verdana"/>
      <family val="2"/>
    </font>
    <font>
      <sz val="9"/>
      <name val="Verdana"/>
      <family val="2"/>
    </font>
    <font>
      <b/>
      <sz val="14"/>
      <name val="Verdana"/>
      <family val="2"/>
    </font>
    <font>
      <sz val="14"/>
      <name val="Verdana"/>
      <family val="2"/>
    </font>
    <font>
      <b/>
      <sz val="10"/>
      <color theme="1"/>
      <name val="Verdana"/>
      <family val="2"/>
    </font>
    <font>
      <sz val="10"/>
      <color theme="1"/>
      <name val="Verdana"/>
      <family val="2"/>
    </font>
    <font>
      <b/>
      <sz val="8"/>
      <name val="Verdana"/>
      <family val="2"/>
    </font>
    <font>
      <sz val="12"/>
      <name val="Calibri"/>
      <family val="2"/>
      <scheme val="minor"/>
    </font>
    <font>
      <b/>
      <sz val="10"/>
      <color indexed="9"/>
      <name val="Calibri"/>
      <family val="2"/>
    </font>
    <font>
      <b/>
      <sz val="10"/>
      <color indexed="30"/>
      <name val="Calibri"/>
      <family val="2"/>
    </font>
    <font>
      <b/>
      <sz val="12"/>
      <color theme="1"/>
      <name val="Calibri"/>
      <family val="2"/>
      <scheme val="minor"/>
    </font>
    <font>
      <b/>
      <sz val="10"/>
      <name val="Calibri"/>
      <family val="2"/>
    </font>
    <font>
      <b/>
      <sz val="10"/>
      <color rgb="FFFF0000"/>
      <name val="Calibri"/>
      <family val="2"/>
    </font>
    <font>
      <sz val="10"/>
      <name val="Arial"/>
      <family val="2"/>
    </font>
    <font>
      <b/>
      <sz val="10"/>
      <name val="Arial"/>
      <family val="2"/>
    </font>
    <font>
      <sz val="8"/>
      <name val="Arial"/>
      <family val="2"/>
    </font>
    <font>
      <sz val="1"/>
      <color indexed="8"/>
      <name val="Courier"/>
      <family val="3"/>
    </font>
    <font>
      <b/>
      <u/>
      <sz val="11"/>
      <color indexed="37"/>
      <name val="Arial"/>
      <family val="2"/>
    </font>
    <font>
      <b/>
      <sz val="1"/>
      <color indexed="8"/>
      <name val="Courier"/>
      <family val="3"/>
    </font>
    <font>
      <sz val="10"/>
      <color indexed="12"/>
      <name val="Arial"/>
      <family val="2"/>
    </font>
    <font>
      <sz val="7"/>
      <name val="Small Fonts"/>
      <family val="2"/>
    </font>
    <font>
      <b/>
      <i/>
      <sz val="16"/>
      <name val="Helv"/>
    </font>
    <font>
      <sz val="8"/>
      <color indexed="12"/>
      <name val="Arial"/>
      <family val="2"/>
    </font>
    <font>
      <u/>
      <sz val="10"/>
      <color indexed="42"/>
      <name val="Arial"/>
      <family val="2"/>
    </font>
    <font>
      <sz val="10"/>
      <name val="Tahoma"/>
      <family val="2"/>
    </font>
    <font>
      <sz val="10"/>
      <name val="Times New Roman"/>
      <family val="1"/>
    </font>
    <font>
      <sz val="10"/>
      <color rgb="FF006100"/>
      <name val="Arial"/>
      <family val="2"/>
    </font>
    <font>
      <u/>
      <sz val="8"/>
      <color theme="10"/>
      <name val="Arial"/>
      <family val="2"/>
    </font>
    <font>
      <sz val="10"/>
      <color theme="1"/>
      <name val="Arial"/>
      <family val="2"/>
    </font>
    <font>
      <sz val="11"/>
      <name val="Calibri"/>
      <family val="2"/>
      <scheme val="minor"/>
    </font>
    <font>
      <sz val="9"/>
      <color indexed="81"/>
      <name val="Tahoma"/>
      <family val="2"/>
    </font>
    <font>
      <b/>
      <sz val="9"/>
      <color indexed="81"/>
      <name val="Tahoma"/>
      <family val="2"/>
    </font>
    <font>
      <b/>
      <sz val="12"/>
      <name val="Calibri"/>
      <family val="2"/>
    </font>
    <font>
      <sz val="10"/>
      <name val="Calibri"/>
      <family val="2"/>
    </font>
    <font>
      <sz val="12"/>
      <color theme="1"/>
      <name val="Calibri"/>
      <family val="2"/>
      <scheme val="minor"/>
    </font>
    <font>
      <b/>
      <sz val="9"/>
      <name val="Verdana"/>
      <family val="2"/>
    </font>
  </fonts>
  <fills count="18">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0" tint="-0.14999847407452621"/>
        <bgColor indexed="64"/>
      </patternFill>
    </fill>
    <fill>
      <patternFill patternType="solid">
        <fgColor indexed="56"/>
        <bgColor indexed="64"/>
      </patternFill>
    </fill>
    <fill>
      <patternFill patternType="solid">
        <fgColor indexed="22"/>
        <bgColor indexed="64"/>
      </patternFill>
    </fill>
    <fill>
      <patternFill patternType="solid">
        <fgColor indexed="13"/>
        <bgColor indexed="64"/>
      </patternFill>
    </fill>
    <fill>
      <patternFill patternType="solid">
        <fgColor theme="0"/>
        <bgColor indexed="64"/>
      </patternFill>
    </fill>
    <fill>
      <patternFill patternType="solid">
        <fgColor rgb="FFFFFF00"/>
        <bgColor indexed="64"/>
      </patternFill>
    </fill>
    <fill>
      <patternFill patternType="solid">
        <fgColor rgb="FFC6EFCE"/>
      </patternFill>
    </fill>
    <fill>
      <patternFill patternType="solid">
        <fgColor indexed="44"/>
        <bgColor indexed="64"/>
      </patternFill>
    </fill>
    <fill>
      <patternFill patternType="solid">
        <fgColor indexed="26"/>
        <bgColor indexed="64"/>
      </patternFill>
    </fill>
    <fill>
      <patternFill patternType="solid">
        <fgColor indexed="43"/>
        <bgColor indexed="64"/>
      </patternFill>
    </fill>
    <fill>
      <gradientFill degree="90">
        <stop position="0">
          <color theme="0"/>
        </stop>
        <stop position="1">
          <color theme="0"/>
        </stop>
      </gradientFill>
    </fill>
    <fill>
      <patternFill patternType="solid">
        <fgColor theme="4" tint="0.79998168889431442"/>
        <bgColor indexed="64"/>
      </patternFill>
    </fill>
  </fills>
  <borders count="56">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thin">
        <color indexed="64"/>
      </top>
      <bottom/>
      <diagonal/>
    </border>
    <border>
      <left style="thin">
        <color auto="1"/>
      </left>
      <right style="thin">
        <color auto="1"/>
      </right>
      <top style="thin">
        <color indexed="64"/>
      </top>
      <bottom style="hair">
        <color theme="0" tint="-0.24994659260841701"/>
      </bottom>
      <diagonal/>
    </border>
    <border>
      <left style="thin">
        <color indexed="64"/>
      </left>
      <right style="thin">
        <color indexed="64"/>
      </right>
      <top style="hair">
        <color theme="0" tint="-0.24994659260841701"/>
      </top>
      <bottom style="hair">
        <color theme="0" tint="-0.24994659260841701"/>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double">
        <color indexed="64"/>
      </left>
      <right/>
      <top/>
      <bottom style="hair">
        <color indexed="64"/>
      </bottom>
      <diagonal/>
    </border>
    <border>
      <left style="double">
        <color indexed="64"/>
      </left>
      <right style="double">
        <color indexed="64"/>
      </right>
      <top style="double">
        <color indexed="64"/>
      </top>
      <bottom style="double">
        <color indexed="64"/>
      </bottom>
      <diagonal/>
    </border>
    <border>
      <left/>
      <right/>
      <top style="thin">
        <color indexed="64"/>
      </top>
      <bottom style="double">
        <color indexed="64"/>
      </bottom>
      <diagonal/>
    </border>
    <border>
      <left style="hair">
        <color indexed="64"/>
      </left>
      <right style="hair">
        <color indexed="64"/>
      </right>
      <top/>
      <bottom style="thin">
        <color indexed="64"/>
      </bottom>
      <diagonal/>
    </border>
    <border>
      <left style="thin">
        <color indexed="64"/>
      </left>
      <right style="thin">
        <color indexed="64"/>
      </right>
      <top/>
      <bottom style="hair">
        <color theme="0" tint="-0.24994659260841701"/>
      </bottom>
      <diagonal/>
    </border>
    <border>
      <left style="thin">
        <color indexed="64"/>
      </left>
      <right style="thin">
        <color indexed="64"/>
      </right>
      <top style="thin">
        <color indexed="64"/>
      </top>
      <bottom style="hair">
        <color theme="0" tint="-0.14996795556505021"/>
      </bottom>
      <diagonal/>
    </border>
    <border>
      <left style="thin">
        <color indexed="64"/>
      </left>
      <right style="thin">
        <color indexed="64"/>
      </right>
      <top style="hair">
        <color theme="0" tint="-0.14996795556505021"/>
      </top>
      <bottom style="hair">
        <color theme="0" tint="-0.14996795556505021"/>
      </bottom>
      <diagonal/>
    </border>
    <border>
      <left style="thin">
        <color indexed="64"/>
      </left>
      <right style="thin">
        <color indexed="64"/>
      </right>
      <top style="hair">
        <color theme="0" tint="-0.24994659260841701"/>
      </top>
      <bottom/>
      <diagonal/>
    </border>
    <border>
      <left style="thin">
        <color indexed="64"/>
      </left>
      <right style="thin">
        <color indexed="64"/>
      </right>
      <top/>
      <bottom style="hair">
        <color theme="0" tint="-0.14996795556505021"/>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619">
    <xf numFmtId="0" fontId="0" fillId="0" borderId="0"/>
    <xf numFmtId="165" fontId="1" fillId="0" borderId="0" applyFont="0" applyFill="0" applyBorder="0" applyAlignment="0" applyProtection="0"/>
    <xf numFmtId="0" fontId="3" fillId="0" borderId="0"/>
    <xf numFmtId="0" fontId="3" fillId="0" borderId="0"/>
    <xf numFmtId="0" fontId="4" fillId="0" borderId="0"/>
    <xf numFmtId="165" fontId="3" fillId="0" borderId="0" applyFont="0" applyFill="0" applyBorder="0" applyAlignment="0" applyProtection="0"/>
    <xf numFmtId="0" fontId="3" fillId="0" borderId="0"/>
    <xf numFmtId="165"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0" fontId="3" fillId="0" borderId="0"/>
    <xf numFmtId="0" fontId="25" fillId="0" borderId="0"/>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77" fontId="26" fillId="13" borderId="43">
      <alignment horizontal="center" vertical="center"/>
    </xf>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164" fontId="36"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7"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176"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176" fontId="3" fillId="0" borderId="0" applyFont="0" applyFill="0" applyBorder="0" applyAlignment="0" applyProtection="0"/>
    <xf numFmtId="178" fontId="28" fillId="0" borderId="0">
      <protection locked="0"/>
    </xf>
    <xf numFmtId="179" fontId="3" fillId="0" borderId="0" applyFont="0" applyFill="0" applyBorder="0" applyAlignment="0" applyProtection="0"/>
    <xf numFmtId="180" fontId="28" fillId="0" borderId="0">
      <protection locked="0"/>
    </xf>
    <xf numFmtId="0" fontId="38" fillId="12" borderId="0" applyNumberFormat="0" applyBorder="0" applyAlignment="0" applyProtection="0"/>
    <xf numFmtId="38" fontId="27" fillId="8" borderId="0" applyNumberFormat="0" applyBorder="0" applyAlignment="0" applyProtection="0"/>
    <xf numFmtId="0" fontId="29" fillId="0" borderId="0" applyNumberFormat="0" applyFill="0" applyBorder="0" applyAlignment="0" applyProtection="0"/>
    <xf numFmtId="181" fontId="30" fillId="0" borderId="0">
      <protection locked="0"/>
    </xf>
    <xf numFmtId="181" fontId="30" fillId="0" borderId="0">
      <protection locked="0"/>
    </xf>
    <xf numFmtId="0" fontId="31" fillId="0" borderId="44" applyNumberFormat="0" applyFill="0" applyAlignment="0" applyProtection="0"/>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9" fillId="0" borderId="0" applyNumberFormat="0" applyFill="0" applyBorder="0" applyAlignment="0" applyProtection="0">
      <alignment vertical="top"/>
      <protection locked="0"/>
    </xf>
    <xf numFmtId="10" fontId="27" fillId="14" borderId="3" applyNumberFormat="0" applyBorder="0" applyAlignment="0" applyProtection="0"/>
    <xf numFmtId="175" fontId="3" fillId="0" borderId="0" applyFont="0" applyFill="0" applyBorder="0" applyAlignment="0" applyProtection="0"/>
    <xf numFmtId="37" fontId="32" fillId="0" borderId="0"/>
    <xf numFmtId="182" fontId="33" fillId="0" borderId="0"/>
    <xf numFmtId="0" fontId="3" fillId="0" borderId="0"/>
    <xf numFmtId="0" fontId="3"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6" fillId="0" borderId="0"/>
    <xf numFmtId="0" fontId="3" fillId="0" borderId="0"/>
    <xf numFmtId="0" fontId="36" fillId="0" borderId="0"/>
    <xf numFmtId="0" fontId="3" fillId="0" borderId="0"/>
    <xf numFmtId="0" fontId="36" fillId="0" borderId="0"/>
    <xf numFmtId="0" fontId="36" fillId="0" borderId="0"/>
    <xf numFmtId="0" fontId="36"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6" fillId="0" borderId="0"/>
    <xf numFmtId="0" fontId="40"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1" fillId="0" borderId="0"/>
    <xf numFmtId="0" fontId="1" fillId="0" borderId="0"/>
    <xf numFmtId="0" fontId="3" fillId="0" borderId="0"/>
    <xf numFmtId="0" fontId="3" fillId="0" borderId="0"/>
    <xf numFmtId="0" fontId="1"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0"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181" fontId="28" fillId="0" borderId="45">
      <protection locked="0"/>
    </xf>
    <xf numFmtId="37" fontId="27" fillId="15" borderId="0" applyNumberFormat="0" applyBorder="0" applyAlignment="0" applyProtection="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7" fontId="27" fillId="0" borderId="0"/>
    <xf numFmtId="3" fontId="34" fillId="0" borderId="44" applyProtection="0"/>
  </cellStyleXfs>
  <cellXfs count="279">
    <xf numFmtId="0" fontId="0" fillId="0" borderId="0" xfId="0"/>
    <xf numFmtId="0" fontId="5" fillId="2" borderId="0" xfId="4" applyFont="1" applyFill="1" applyAlignment="1">
      <alignment vertical="center"/>
    </xf>
    <xf numFmtId="0" fontId="5" fillId="2" borderId="0" xfId="4" applyFont="1" applyFill="1" applyBorder="1" applyAlignment="1">
      <alignment vertical="center"/>
    </xf>
    <xf numFmtId="0" fontId="5" fillId="0" borderId="0" xfId="4" applyFont="1" applyFill="1" applyAlignment="1">
      <alignment vertical="center"/>
    </xf>
    <xf numFmtId="167" fontId="7" fillId="0" borderId="3" xfId="6" applyNumberFormat="1" applyFont="1" applyFill="1" applyBorder="1" applyAlignment="1" applyProtection="1">
      <alignment horizontal="left" vertical="center"/>
      <protection hidden="1"/>
    </xf>
    <xf numFmtId="166" fontId="7" fillId="0" borderId="3" xfId="7" applyNumberFormat="1" applyFont="1" applyFill="1" applyBorder="1" applyAlignment="1">
      <alignment horizontal="right" vertical="center"/>
    </xf>
    <xf numFmtId="166" fontId="7" fillId="2" borderId="3" xfId="6" applyNumberFormat="1" applyFont="1" applyFill="1" applyBorder="1" applyAlignment="1">
      <alignment horizontal="center" vertical="center"/>
    </xf>
    <xf numFmtId="0" fontId="8" fillId="2" borderId="0" xfId="4" applyFont="1" applyFill="1" applyBorder="1" applyAlignment="1">
      <alignment horizontal="left" vertical="center"/>
    </xf>
    <xf numFmtId="165" fontId="7" fillId="2" borderId="3" xfId="5" applyFont="1" applyFill="1" applyBorder="1" applyAlignment="1">
      <alignment horizontal="center" vertical="center"/>
    </xf>
    <xf numFmtId="0" fontId="5" fillId="2" borderId="15" xfId="4" applyFont="1" applyFill="1" applyBorder="1" applyAlignment="1">
      <alignment horizontal="left" vertical="center" indent="1"/>
    </xf>
    <xf numFmtId="0" fontId="5" fillId="2" borderId="21" xfId="4" applyFont="1" applyFill="1" applyBorder="1" applyAlignment="1">
      <alignment horizontal="left" vertical="center" indent="1"/>
    </xf>
    <xf numFmtId="0" fontId="7" fillId="2" borderId="3" xfId="4" applyFont="1" applyFill="1" applyBorder="1" applyAlignment="1">
      <alignment horizontal="center" vertical="center"/>
    </xf>
    <xf numFmtId="43" fontId="5" fillId="2" borderId="0" xfId="4" applyNumberFormat="1" applyFont="1" applyFill="1" applyAlignment="1">
      <alignment vertical="center"/>
    </xf>
    <xf numFmtId="0" fontId="5" fillId="0" borderId="0" xfId="4" applyFont="1" applyFill="1" applyBorder="1" applyAlignment="1">
      <alignment horizontal="center" vertical="center"/>
    </xf>
    <xf numFmtId="0" fontId="7" fillId="2" borderId="3" xfId="5" applyNumberFormat="1" applyFont="1" applyFill="1" applyBorder="1" applyAlignment="1">
      <alignment horizontal="center" vertical="center"/>
    </xf>
    <xf numFmtId="1" fontId="7" fillId="0" borderId="3" xfId="5" applyNumberFormat="1" applyFont="1" applyFill="1" applyBorder="1" applyAlignment="1">
      <alignment horizontal="center" vertical="center"/>
    </xf>
    <xf numFmtId="166" fontId="7" fillId="2" borderId="3" xfId="5" applyNumberFormat="1" applyFont="1" applyFill="1" applyBorder="1" applyAlignment="1">
      <alignment horizontal="center" vertical="center"/>
    </xf>
    <xf numFmtId="1" fontId="7" fillId="0" borderId="3" xfId="4" applyNumberFormat="1" applyFont="1" applyBorder="1" applyAlignment="1">
      <alignment horizontal="center"/>
    </xf>
    <xf numFmtId="0" fontId="7" fillId="0" borderId="3" xfId="4" applyFont="1" applyFill="1" applyBorder="1" applyAlignment="1">
      <alignment horizontal="center" vertical="center"/>
    </xf>
    <xf numFmtId="0" fontId="5" fillId="0" borderId="0" xfId="4" applyFont="1"/>
    <xf numFmtId="165" fontId="5" fillId="0" borderId="0" xfId="4" applyNumberFormat="1" applyFont="1"/>
    <xf numFmtId="168" fontId="13" fillId="0" borderId="3" xfId="5" applyNumberFormat="1" applyFont="1" applyFill="1" applyBorder="1" applyAlignment="1" applyProtection="1">
      <alignment horizontal="center"/>
    </xf>
    <xf numFmtId="168" fontId="13" fillId="0" borderId="1" xfId="5" applyNumberFormat="1" applyFont="1" applyFill="1" applyBorder="1" applyAlignment="1" applyProtection="1">
      <alignment horizontal="center"/>
    </xf>
    <xf numFmtId="3" fontId="14" fillId="0" borderId="0" xfId="4" applyNumberFormat="1" applyFont="1" applyFill="1" applyBorder="1"/>
    <xf numFmtId="0" fontId="6" fillId="0" borderId="0" xfId="4" applyFont="1"/>
    <xf numFmtId="165" fontId="6" fillId="0" borderId="0" xfId="4" applyNumberFormat="1" applyFont="1"/>
    <xf numFmtId="3" fontId="15" fillId="0" borderId="0" xfId="4" applyNumberFormat="1" applyFont="1" applyFill="1" applyBorder="1" applyProtection="1">
      <protection hidden="1"/>
    </xf>
    <xf numFmtId="9" fontId="5" fillId="0" borderId="3" xfId="8" applyNumberFormat="1" applyFont="1" applyBorder="1" applyAlignment="1">
      <alignment horizontal="center"/>
    </xf>
    <xf numFmtId="168" fontId="5" fillId="0" borderId="0" xfId="4" applyNumberFormat="1" applyFont="1" applyBorder="1"/>
    <xf numFmtId="0" fontId="5" fillId="0" borderId="0" xfId="4" applyFont="1" applyBorder="1"/>
    <xf numFmtId="168" fontId="5" fillId="0" borderId="0" xfId="5" applyNumberFormat="1" applyFont="1" applyBorder="1" applyAlignment="1">
      <alignment horizontal="center"/>
    </xf>
    <xf numFmtId="168" fontId="13" fillId="0" borderId="0" xfId="5" applyNumberFormat="1" applyFont="1" applyFill="1" applyBorder="1" applyAlignment="1" applyProtection="1">
      <alignment horizontal="center"/>
    </xf>
    <xf numFmtId="168" fontId="5" fillId="0" borderId="0" xfId="4" applyNumberFormat="1" applyFont="1"/>
    <xf numFmtId="3" fontId="5" fillId="0" borderId="0" xfId="4" applyNumberFormat="1" applyFont="1" applyFill="1" applyBorder="1"/>
    <xf numFmtId="3" fontId="5" fillId="0" borderId="0" xfId="4" applyNumberFormat="1" applyFont="1"/>
    <xf numFmtId="9" fontId="5" fillId="0" borderId="0" xfId="8" applyFont="1"/>
    <xf numFmtId="168" fontId="5" fillId="0" borderId="3" xfId="4" applyNumberFormat="1" applyFont="1" applyBorder="1" applyAlignment="1">
      <alignment horizontal="center"/>
    </xf>
    <xf numFmtId="168" fontId="5" fillId="0" borderId="3" xfId="4" applyNumberFormat="1" applyFont="1" applyBorder="1"/>
    <xf numFmtId="0" fontId="5" fillId="2" borderId="0" xfId="4" applyFont="1" applyFill="1" applyAlignment="1">
      <alignment horizontal="center" vertical="center"/>
    </xf>
    <xf numFmtId="166" fontId="5" fillId="2" borderId="16" xfId="1" applyNumberFormat="1" applyFont="1" applyFill="1" applyBorder="1" applyAlignment="1">
      <alignment vertical="center"/>
    </xf>
    <xf numFmtId="0" fontId="6" fillId="3" borderId="3" xfId="4" applyFont="1" applyFill="1" applyBorder="1" applyAlignment="1">
      <alignment horizontal="center" vertical="center"/>
    </xf>
    <xf numFmtId="0" fontId="6" fillId="3" borderId="4" xfId="4" applyFont="1" applyFill="1" applyBorder="1" applyAlignment="1">
      <alignment horizontal="center" vertical="center"/>
    </xf>
    <xf numFmtId="0" fontId="6" fillId="3" borderId="6" xfId="4" applyFont="1" applyFill="1" applyBorder="1" applyAlignment="1">
      <alignment horizontal="center" vertical="center" wrapText="1"/>
    </xf>
    <xf numFmtId="169" fontId="5" fillId="2" borderId="0" xfId="4" applyNumberFormat="1" applyFont="1" applyFill="1" applyAlignment="1">
      <alignment horizontal="center" vertical="center"/>
    </xf>
    <xf numFmtId="0" fontId="7" fillId="4" borderId="3" xfId="4" applyFont="1" applyFill="1" applyBorder="1" applyAlignment="1">
      <alignment horizontal="center" vertical="center"/>
    </xf>
    <xf numFmtId="167" fontId="19" fillId="4" borderId="3" xfId="6" applyNumberFormat="1" applyFont="1" applyFill="1" applyBorder="1" applyAlignment="1" applyProtection="1">
      <alignment horizontal="left" vertical="center"/>
      <protection hidden="1"/>
    </xf>
    <xf numFmtId="166" fontId="7" fillId="4" borderId="3" xfId="6" applyNumberFormat="1" applyFont="1" applyFill="1" applyBorder="1" applyAlignment="1">
      <alignment horizontal="center" vertical="center"/>
    </xf>
    <xf numFmtId="166" fontId="7" fillId="4" borderId="3" xfId="5" applyNumberFormat="1" applyFont="1" applyFill="1" applyBorder="1" applyAlignment="1">
      <alignment horizontal="center" vertical="center"/>
    </xf>
    <xf numFmtId="2" fontId="7" fillId="4" borderId="3" xfId="4" applyNumberFormat="1" applyFont="1" applyFill="1" applyBorder="1" applyAlignment="1">
      <alignment horizontal="center"/>
    </xf>
    <xf numFmtId="166" fontId="10" fillId="6" borderId="3" xfId="1" applyNumberFormat="1" applyFont="1" applyFill="1" applyBorder="1" applyAlignment="1"/>
    <xf numFmtId="0" fontId="7" fillId="6" borderId="1" xfId="4" applyFont="1" applyFill="1" applyBorder="1" applyAlignment="1">
      <alignment horizontal="center" vertical="center"/>
    </xf>
    <xf numFmtId="3" fontId="5" fillId="0" borderId="16" xfId="6" applyNumberFormat="1" applyFont="1" applyFill="1" applyBorder="1" applyAlignment="1" applyProtection="1">
      <alignment horizontal="center" vertical="center"/>
      <protection hidden="1"/>
    </xf>
    <xf numFmtId="166" fontId="6" fillId="6" borderId="3" xfId="6" applyNumberFormat="1" applyFont="1" applyFill="1" applyBorder="1" applyAlignment="1">
      <alignment horizontal="center" vertical="center"/>
    </xf>
    <xf numFmtId="168" fontId="16" fillId="6" borderId="3" xfId="1" applyNumberFormat="1" applyFont="1" applyFill="1" applyBorder="1" applyAlignment="1"/>
    <xf numFmtId="166" fontId="5" fillId="0" borderId="3" xfId="7" applyNumberFormat="1" applyFont="1" applyFill="1" applyBorder="1" applyAlignment="1">
      <alignment horizontal="right" vertical="center"/>
    </xf>
    <xf numFmtId="166" fontId="5" fillId="4" borderId="3" xfId="7" applyNumberFormat="1" applyFont="1" applyFill="1" applyBorder="1" applyAlignment="1">
      <alignment horizontal="right" vertical="center"/>
    </xf>
    <xf numFmtId="166" fontId="9" fillId="6" borderId="3" xfId="1" applyNumberFormat="1" applyFont="1" applyFill="1" applyBorder="1" applyAlignment="1"/>
    <xf numFmtId="166" fontId="5" fillId="4" borderId="3" xfId="1" applyNumberFormat="1" applyFont="1" applyFill="1" applyBorder="1" applyAlignment="1"/>
    <xf numFmtId="167" fontId="5" fillId="0" borderId="3" xfId="6" applyNumberFormat="1" applyFont="1" applyFill="1" applyBorder="1" applyAlignment="1" applyProtection="1">
      <alignment horizontal="left" vertical="center"/>
      <protection hidden="1"/>
    </xf>
    <xf numFmtId="167" fontId="6" fillId="6" borderId="3" xfId="6" applyNumberFormat="1" applyFont="1" applyFill="1" applyBorder="1" applyAlignment="1" applyProtection="1">
      <alignment horizontal="left" vertical="center"/>
      <protection hidden="1"/>
    </xf>
    <xf numFmtId="167" fontId="5" fillId="4" borderId="3" xfId="6" applyNumberFormat="1" applyFont="1" applyFill="1" applyBorder="1" applyAlignment="1" applyProtection="1">
      <alignment horizontal="left" vertical="center"/>
      <protection hidden="1"/>
    </xf>
    <xf numFmtId="167" fontId="6" fillId="6" borderId="2" xfId="6" applyNumberFormat="1" applyFont="1" applyFill="1" applyBorder="1" applyAlignment="1" applyProtection="1">
      <alignment horizontal="left" vertical="center"/>
      <protection hidden="1"/>
    </xf>
    <xf numFmtId="0" fontId="9" fillId="3" borderId="28" xfId="4" applyFont="1" applyFill="1" applyBorder="1" applyAlignment="1">
      <alignment horizontal="center" vertical="center"/>
    </xf>
    <xf numFmtId="0" fontId="9" fillId="3" borderId="29" xfId="4" applyFont="1" applyFill="1" applyBorder="1" applyAlignment="1">
      <alignment horizontal="center" vertical="center"/>
    </xf>
    <xf numFmtId="0" fontId="9" fillId="3" borderId="10" xfId="4" applyFont="1" applyFill="1" applyBorder="1" applyAlignment="1">
      <alignment horizontal="center" vertical="center" wrapText="1"/>
    </xf>
    <xf numFmtId="0" fontId="6" fillId="0" borderId="3" xfId="4" applyFont="1" applyBorder="1" applyAlignment="1">
      <alignment horizontal="center"/>
    </xf>
    <xf numFmtId="167" fontId="20" fillId="10" borderId="0" xfId="0" applyNumberFormat="1" applyFont="1" applyFill="1" applyBorder="1" applyAlignment="1" applyProtection="1">
      <alignment vertical="center" wrapText="1"/>
    </xf>
    <xf numFmtId="0" fontId="5" fillId="0" borderId="3" xfId="4" applyFont="1" applyBorder="1"/>
    <xf numFmtId="168" fontId="13" fillId="0" borderId="1" xfId="5" applyNumberFormat="1" applyFont="1" applyFill="1" applyBorder="1" applyAlignment="1" applyProtection="1">
      <alignment horizontal="center" vertical="center"/>
    </xf>
    <xf numFmtId="168" fontId="6" fillId="0" borderId="3" xfId="4" applyNumberFormat="1" applyFont="1" applyBorder="1" applyAlignment="1">
      <alignment horizontal="center" vertical="center"/>
    </xf>
    <xf numFmtId="167" fontId="21" fillId="2" borderId="0" xfId="0" applyNumberFormat="1" applyFont="1" applyFill="1" applyBorder="1" applyAlignment="1" applyProtection="1">
      <alignment vertical="center" wrapText="1"/>
    </xf>
    <xf numFmtId="167" fontId="5" fillId="0" borderId="0" xfId="4" applyNumberFormat="1" applyFont="1" applyBorder="1"/>
    <xf numFmtId="0" fontId="5" fillId="0" borderId="3" xfId="4" applyFont="1" applyBorder="1" applyAlignment="1">
      <alignment horizontal="center"/>
    </xf>
    <xf numFmtId="0" fontId="17" fillId="0" borderId="0" xfId="4" applyFont="1" applyFill="1" applyBorder="1" applyAlignment="1">
      <alignment horizontal="left" vertical="center" indent="1"/>
    </xf>
    <xf numFmtId="0" fontId="16" fillId="0" borderId="0" xfId="4" applyFont="1" applyFill="1" applyBorder="1" applyAlignment="1">
      <alignment horizontal="left" vertical="center" indent="1"/>
    </xf>
    <xf numFmtId="0" fontId="5" fillId="0" borderId="0" xfId="4" applyFont="1" applyFill="1" applyBorder="1" applyAlignment="1">
      <alignment horizontal="left" vertical="center"/>
    </xf>
    <xf numFmtId="0" fontId="5" fillId="2" borderId="0" xfId="4" applyFont="1" applyFill="1" applyBorder="1" applyAlignment="1">
      <alignment horizontal="left" vertical="center"/>
    </xf>
    <xf numFmtId="170" fontId="5" fillId="0" borderId="3" xfId="9" applyNumberFormat="1" applyFont="1" applyBorder="1" applyAlignment="1">
      <alignment horizontal="center"/>
    </xf>
    <xf numFmtId="0" fontId="5" fillId="0" borderId="0" xfId="4" applyFont="1" applyBorder="1" applyAlignment="1">
      <alignment horizontal="center"/>
    </xf>
    <xf numFmtId="166" fontId="7" fillId="2" borderId="3" xfId="5" applyNumberFormat="1" applyFont="1" applyFill="1" applyBorder="1" applyAlignment="1">
      <alignment vertical="center"/>
    </xf>
    <xf numFmtId="166" fontId="5" fillId="2" borderId="16" xfId="1" applyNumberFormat="1" applyFont="1" applyFill="1" applyBorder="1" applyAlignment="1">
      <alignment horizontal="center" vertical="center"/>
    </xf>
    <xf numFmtId="0" fontId="5" fillId="2" borderId="5" xfId="4" applyFont="1" applyFill="1" applyBorder="1" applyAlignment="1">
      <alignment vertical="center"/>
    </xf>
    <xf numFmtId="0" fontId="5" fillId="2" borderId="35" xfId="4" applyFont="1" applyFill="1" applyBorder="1" applyAlignment="1">
      <alignment vertical="center"/>
    </xf>
    <xf numFmtId="0" fontId="5" fillId="2" borderId="6" xfId="4" applyFont="1" applyFill="1" applyBorder="1" applyAlignment="1">
      <alignment vertical="center"/>
    </xf>
    <xf numFmtId="0" fontId="5" fillId="2" borderId="9" xfId="4" applyFont="1" applyFill="1" applyBorder="1" applyAlignment="1">
      <alignment vertical="center"/>
    </xf>
    <xf numFmtId="0" fontId="5" fillId="2" borderId="10" xfId="4" applyFont="1" applyFill="1" applyBorder="1" applyAlignment="1">
      <alignment vertical="center"/>
    </xf>
    <xf numFmtId="0" fontId="5" fillId="2" borderId="7" xfId="4" applyFont="1" applyFill="1" applyBorder="1" applyAlignment="1">
      <alignment vertical="center"/>
    </xf>
    <xf numFmtId="0" fontId="5" fillId="2" borderId="27" xfId="4" applyFont="1" applyFill="1" applyBorder="1" applyAlignment="1">
      <alignment vertical="center"/>
    </xf>
    <xf numFmtId="0" fontId="5" fillId="2" borderId="8" xfId="4" applyFont="1" applyFill="1" applyBorder="1" applyAlignment="1">
      <alignment vertical="center"/>
    </xf>
    <xf numFmtId="167" fontId="7" fillId="2" borderId="36" xfId="6" applyNumberFormat="1" applyFont="1" applyFill="1" applyBorder="1" applyAlignment="1" applyProtection="1">
      <alignment vertical="center"/>
      <protection hidden="1"/>
    </xf>
    <xf numFmtId="167" fontId="7" fillId="2" borderId="37" xfId="6" applyNumberFormat="1" applyFont="1" applyFill="1" applyBorder="1" applyAlignment="1" applyProtection="1">
      <alignment vertical="center"/>
      <protection hidden="1"/>
    </xf>
    <xf numFmtId="174" fontId="5" fillId="0" borderId="0" xfId="4" applyNumberFormat="1" applyFont="1"/>
    <xf numFmtId="167" fontId="23" fillId="2" borderId="3" xfId="0" applyNumberFormat="1" applyFont="1" applyFill="1" applyBorder="1" applyAlignment="1" applyProtection="1">
      <alignment horizontal="center" vertical="center" wrapText="1"/>
    </xf>
    <xf numFmtId="0" fontId="6" fillId="2" borderId="0" xfId="4" applyFont="1" applyFill="1" applyBorder="1" applyAlignment="1">
      <alignment vertical="top" wrapText="1"/>
    </xf>
    <xf numFmtId="167" fontId="5" fillId="0" borderId="1" xfId="6" applyNumberFormat="1" applyFont="1" applyFill="1" applyBorder="1" applyAlignment="1" applyProtection="1">
      <alignment horizontal="left" vertical="center"/>
      <protection hidden="1"/>
    </xf>
    <xf numFmtId="166" fontId="5" fillId="0" borderId="38" xfId="1" applyNumberFormat="1" applyFont="1" applyFill="1" applyBorder="1" applyAlignment="1">
      <alignment horizontal="center"/>
    </xf>
    <xf numFmtId="166" fontId="5" fillId="0" borderId="1" xfId="1" applyNumberFormat="1" applyFont="1" applyFill="1" applyBorder="1" applyAlignment="1">
      <alignment horizontal="center"/>
    </xf>
    <xf numFmtId="166" fontId="5" fillId="0" borderId="1" xfId="1" applyNumberFormat="1" applyFont="1" applyFill="1" applyBorder="1" applyAlignment="1"/>
    <xf numFmtId="0" fontId="0" fillId="0" borderId="39" xfId="0" applyBorder="1" applyAlignment="1">
      <alignment horizontal="center" vertical="top"/>
    </xf>
    <xf numFmtId="168" fontId="6" fillId="0" borderId="28" xfId="4" applyNumberFormat="1" applyFont="1" applyBorder="1" applyAlignment="1">
      <alignment horizontal="center"/>
    </xf>
    <xf numFmtId="166" fontId="6" fillId="9" borderId="0" xfId="4" applyNumberFormat="1" applyFont="1" applyFill="1" applyAlignment="1">
      <alignment horizontal="center"/>
    </xf>
    <xf numFmtId="0" fontId="5" fillId="0" borderId="0" xfId="4" applyFont="1" applyAlignment="1">
      <alignment horizontal="center"/>
    </xf>
    <xf numFmtId="168" fontId="6" fillId="0" borderId="3" xfId="5" applyNumberFormat="1" applyFont="1" applyBorder="1" applyAlignment="1">
      <alignment horizontal="center"/>
    </xf>
    <xf numFmtId="167" fontId="20" fillId="10" borderId="0" xfId="0" applyNumberFormat="1" applyFont="1" applyFill="1" applyBorder="1" applyAlignment="1" applyProtection="1">
      <alignment horizontal="center" vertical="center" wrapText="1"/>
    </xf>
    <xf numFmtId="168" fontId="5" fillId="0" borderId="0" xfId="4" applyNumberFormat="1" applyFont="1" applyBorder="1" applyAlignment="1">
      <alignment horizontal="center"/>
    </xf>
    <xf numFmtId="167" fontId="5" fillId="0" borderId="0" xfId="4" applyNumberFormat="1" applyFont="1"/>
    <xf numFmtId="167" fontId="6" fillId="6" borderId="1" xfId="6" applyNumberFormat="1" applyFont="1" applyFill="1" applyBorder="1" applyAlignment="1" applyProtection="1">
      <alignment vertical="center"/>
      <protection hidden="1"/>
    </xf>
    <xf numFmtId="166" fontId="9" fillId="6" borderId="2" xfId="1" applyNumberFormat="1" applyFont="1" applyFill="1" applyBorder="1" applyAlignment="1"/>
    <xf numFmtId="167" fontId="5" fillId="4" borderId="28" xfId="6" applyNumberFormat="1" applyFont="1" applyFill="1" applyBorder="1" applyAlignment="1" applyProtection="1">
      <alignment horizontal="left" vertical="center"/>
      <protection hidden="1"/>
    </xf>
    <xf numFmtId="167" fontId="6" fillId="6" borderId="3" xfId="6" applyNumberFormat="1" applyFont="1" applyFill="1" applyBorder="1" applyAlignment="1" applyProtection="1">
      <alignment vertical="center"/>
      <protection hidden="1"/>
    </xf>
    <xf numFmtId="0" fontId="5" fillId="0" borderId="3" xfId="4" applyFont="1" applyBorder="1" applyAlignment="1">
      <alignment horizontal="left"/>
    </xf>
    <xf numFmtId="0" fontId="6" fillId="0" borderId="3" xfId="4" applyFont="1" applyBorder="1" applyAlignment="1">
      <alignment horizontal="left"/>
    </xf>
    <xf numFmtId="0" fontId="5" fillId="0" borderId="3" xfId="4" applyFont="1" applyBorder="1" applyAlignment="1">
      <alignment horizontal="left" wrapText="1"/>
    </xf>
    <xf numFmtId="0" fontId="2" fillId="4" borderId="40" xfId="0" applyFont="1" applyFill="1" applyBorder="1" applyAlignment="1">
      <alignment horizontal="center"/>
    </xf>
    <xf numFmtId="0" fontId="2" fillId="4" borderId="32" xfId="0" applyFont="1" applyFill="1" applyBorder="1" applyAlignment="1">
      <alignment horizontal="center"/>
    </xf>
    <xf numFmtId="0" fontId="0" fillId="0" borderId="40" xfId="0" applyBorder="1" applyAlignment="1">
      <alignment horizontal="center"/>
    </xf>
    <xf numFmtId="0" fontId="0" fillId="0" borderId="41" xfId="0" applyBorder="1" applyAlignment="1">
      <alignment horizontal="center"/>
    </xf>
    <xf numFmtId="0" fontId="0" fillId="0" borderId="3" xfId="0" applyBorder="1"/>
    <xf numFmtId="0" fontId="2" fillId="0" borderId="0" xfId="0" applyFont="1"/>
    <xf numFmtId="166" fontId="5" fillId="0" borderId="0" xfId="4" applyNumberFormat="1" applyFont="1"/>
    <xf numFmtId="0" fontId="6" fillId="4" borderId="6" xfId="4" applyFont="1" applyFill="1" applyBorder="1" applyAlignment="1">
      <alignment horizontal="center" vertical="center" wrapText="1"/>
    </xf>
    <xf numFmtId="0" fontId="6" fillId="4" borderId="4" xfId="4" applyFont="1" applyFill="1" applyBorder="1" applyAlignment="1">
      <alignment horizontal="center" vertical="center"/>
    </xf>
    <xf numFmtId="0" fontId="6" fillId="4" borderId="3" xfId="4" applyFont="1" applyFill="1" applyBorder="1" applyAlignment="1">
      <alignment horizontal="center" vertical="center"/>
    </xf>
    <xf numFmtId="0" fontId="9" fillId="4" borderId="28" xfId="4" applyFont="1" applyFill="1" applyBorder="1" applyAlignment="1">
      <alignment horizontal="center" vertical="center"/>
    </xf>
    <xf numFmtId="0" fontId="9" fillId="4" borderId="29" xfId="4" applyFont="1" applyFill="1" applyBorder="1" applyAlignment="1">
      <alignment horizontal="center" vertical="center"/>
    </xf>
    <xf numFmtId="0" fontId="9" fillId="4" borderId="10" xfId="4" applyFont="1" applyFill="1" applyBorder="1" applyAlignment="1">
      <alignment horizontal="center" vertical="center" wrapText="1"/>
    </xf>
    <xf numFmtId="0" fontId="0" fillId="0" borderId="0" xfId="0" applyBorder="1"/>
    <xf numFmtId="1" fontId="7" fillId="0" borderId="28" xfId="5" applyNumberFormat="1" applyFont="1" applyFill="1" applyBorder="1" applyAlignment="1">
      <alignment horizontal="center" vertical="center"/>
    </xf>
    <xf numFmtId="0" fontId="9" fillId="3" borderId="3" xfId="4" applyFont="1" applyFill="1" applyBorder="1" applyAlignment="1">
      <alignment horizontal="center" vertical="center" wrapText="1"/>
    </xf>
    <xf numFmtId="43" fontId="5" fillId="0" borderId="0" xfId="4" applyNumberFormat="1" applyFont="1"/>
    <xf numFmtId="167" fontId="24" fillId="2" borderId="0" xfId="0" applyNumberFormat="1" applyFont="1" applyFill="1" applyBorder="1" applyAlignment="1" applyProtection="1">
      <alignment horizontal="center" vertical="center" wrapText="1"/>
    </xf>
    <xf numFmtId="167" fontId="23" fillId="2" borderId="0" xfId="0" applyNumberFormat="1" applyFont="1" applyFill="1" applyBorder="1" applyAlignment="1" applyProtection="1">
      <alignment horizontal="center" vertical="center" wrapText="1"/>
    </xf>
    <xf numFmtId="2" fontId="41" fillId="0" borderId="46" xfId="7" applyNumberFormat="1" applyFont="1" applyFill="1" applyBorder="1" applyAlignment="1">
      <alignment horizontal="center" vertical="center"/>
    </xf>
    <xf numFmtId="172" fontId="7" fillId="2" borderId="47" xfId="6" applyNumberFormat="1" applyFont="1" applyFill="1" applyBorder="1" applyAlignment="1">
      <alignment horizontal="center" vertical="center"/>
    </xf>
    <xf numFmtId="173" fontId="7" fillId="2" borderId="3" xfId="6" applyNumberFormat="1" applyFont="1" applyFill="1" applyBorder="1" applyAlignment="1">
      <alignment vertical="center"/>
    </xf>
    <xf numFmtId="0" fontId="0" fillId="0" borderId="42" xfId="0" applyBorder="1" applyAlignment="1">
      <alignment horizontal="center"/>
    </xf>
    <xf numFmtId="169" fontId="44" fillId="10" borderId="0" xfId="0" applyNumberFormat="1" applyFont="1" applyFill="1" applyBorder="1" applyAlignment="1">
      <alignment horizontal="center" vertical="center"/>
    </xf>
    <xf numFmtId="0" fontId="5" fillId="10" borderId="0" xfId="4" applyFont="1" applyFill="1" applyBorder="1"/>
    <xf numFmtId="0" fontId="5" fillId="10" borderId="0" xfId="4" applyFont="1" applyFill="1"/>
    <xf numFmtId="167" fontId="45" fillId="2" borderId="0" xfId="0" applyNumberFormat="1" applyFont="1" applyFill="1" applyBorder="1" applyAlignment="1" applyProtection="1">
      <alignment horizontal="right" vertical="center"/>
    </xf>
    <xf numFmtId="166" fontId="5" fillId="11" borderId="22" xfId="4" applyNumberFormat="1" applyFont="1" applyFill="1" applyBorder="1" applyAlignment="1">
      <alignment vertical="center"/>
    </xf>
    <xf numFmtId="10" fontId="5" fillId="11" borderId="3" xfId="4" applyNumberFormat="1" applyFont="1" applyFill="1" applyBorder="1" applyAlignment="1">
      <alignment horizontal="center"/>
    </xf>
    <xf numFmtId="0" fontId="5" fillId="11" borderId="3" xfId="4" applyFont="1" applyFill="1" applyBorder="1" applyAlignment="1">
      <alignment horizontal="center"/>
    </xf>
    <xf numFmtId="167" fontId="5" fillId="10" borderId="16" xfId="6" applyNumberFormat="1" applyFont="1" applyFill="1" applyBorder="1" applyAlignment="1" applyProtection="1">
      <alignment horizontal="center" vertical="center"/>
      <protection hidden="1"/>
    </xf>
    <xf numFmtId="0" fontId="5" fillId="2" borderId="13" xfId="4" applyFont="1" applyFill="1" applyBorder="1" applyAlignment="1">
      <alignment horizontal="left" vertical="center" indent="1"/>
    </xf>
    <xf numFmtId="167" fontId="5" fillId="10" borderId="14" xfId="6" applyNumberFormat="1" applyFont="1" applyFill="1" applyBorder="1" applyAlignment="1" applyProtection="1">
      <alignment horizontal="center" vertical="center"/>
      <protection hidden="1"/>
    </xf>
    <xf numFmtId="0" fontId="5" fillId="2" borderId="17" xfId="4" applyFont="1" applyFill="1" applyBorder="1" applyAlignment="1">
      <alignment horizontal="left" vertical="center" indent="1"/>
    </xf>
    <xf numFmtId="167" fontId="5" fillId="0" borderId="18" xfId="6" applyNumberFormat="1" applyFont="1" applyFill="1" applyBorder="1" applyAlignment="1" applyProtection="1">
      <alignment horizontal="center" vertical="center"/>
      <protection hidden="1"/>
    </xf>
    <xf numFmtId="165" fontId="7" fillId="0" borderId="3" xfId="5" applyFont="1" applyFill="1" applyBorder="1" applyAlignment="1">
      <alignment horizontal="center" vertical="center"/>
    </xf>
    <xf numFmtId="183" fontId="5" fillId="0" borderId="0" xfId="4" applyNumberFormat="1" applyFont="1"/>
    <xf numFmtId="165" fontId="7" fillId="10" borderId="3" xfId="5" applyFont="1" applyFill="1" applyBorder="1" applyAlignment="1">
      <alignment horizontal="center" vertical="center"/>
    </xf>
    <xf numFmtId="166" fontId="16" fillId="0" borderId="0" xfId="4" applyNumberFormat="1" applyFont="1" applyFill="1" applyBorder="1" applyAlignment="1">
      <alignment horizontal="left" vertical="center" indent="1"/>
    </xf>
    <xf numFmtId="165" fontId="19" fillId="4" borderId="3" xfId="5" applyNumberFormat="1" applyFont="1" applyFill="1" applyBorder="1" applyAlignment="1">
      <alignment horizontal="center" vertical="center"/>
    </xf>
    <xf numFmtId="2" fontId="19" fillId="4" borderId="3" xfId="5" applyNumberFormat="1" applyFont="1" applyFill="1" applyBorder="1" applyAlignment="1">
      <alignment horizontal="center" vertical="center"/>
    </xf>
    <xf numFmtId="2" fontId="7" fillId="2" borderId="3" xfId="5" applyNumberFormat="1" applyFont="1" applyFill="1" applyBorder="1" applyAlignment="1">
      <alignment horizontal="right" vertical="center"/>
    </xf>
    <xf numFmtId="0" fontId="5" fillId="0" borderId="0" xfId="4" applyFont="1" applyAlignment="1">
      <alignment wrapText="1"/>
    </xf>
    <xf numFmtId="0" fontId="6" fillId="0" borderId="0" xfId="0" applyFont="1"/>
    <xf numFmtId="1" fontId="5" fillId="11" borderId="3" xfId="4" applyNumberFormat="1" applyFont="1" applyFill="1" applyBorder="1" applyAlignment="1">
      <alignment horizontal="center"/>
    </xf>
    <xf numFmtId="1" fontId="5" fillId="0" borderId="3" xfId="4" applyNumberFormat="1" applyFont="1" applyBorder="1" applyAlignment="1">
      <alignment horizontal="center"/>
    </xf>
    <xf numFmtId="166" fontId="5" fillId="4" borderId="3" xfId="7" applyNumberFormat="1" applyFont="1" applyFill="1" applyBorder="1" applyAlignment="1">
      <alignment horizontal="left" vertical="top"/>
    </xf>
    <xf numFmtId="166" fontId="5" fillId="4" borderId="3" xfId="6" applyNumberFormat="1" applyFont="1" applyFill="1" applyBorder="1" applyAlignment="1">
      <alignment horizontal="left" vertical="top"/>
    </xf>
    <xf numFmtId="167" fontId="24" fillId="10" borderId="0" xfId="0" applyNumberFormat="1" applyFont="1" applyFill="1" applyBorder="1" applyAlignment="1" applyProtection="1">
      <alignment horizontal="center" vertical="center" wrapText="1"/>
    </xf>
    <xf numFmtId="1" fontId="19" fillId="11" borderId="3" xfId="188" applyNumberFormat="1" applyFont="1" applyFill="1" applyBorder="1" applyAlignment="1">
      <alignment horizontal="center" vertical="center"/>
    </xf>
    <xf numFmtId="167" fontId="24" fillId="2" borderId="3" xfId="0" applyNumberFormat="1" applyFont="1" applyFill="1" applyBorder="1" applyAlignment="1" applyProtection="1">
      <alignment horizontal="center" vertical="center" wrapText="1"/>
    </xf>
    <xf numFmtId="167" fontId="7" fillId="2" borderId="4" xfId="6" applyNumberFormat="1" applyFont="1" applyFill="1" applyBorder="1" applyAlignment="1" applyProtection="1">
      <alignment vertical="center"/>
      <protection hidden="1"/>
    </xf>
    <xf numFmtId="4" fontId="7" fillId="10" borderId="3" xfId="6" applyNumberFormat="1" applyFont="1" applyFill="1" applyBorder="1" applyAlignment="1">
      <alignment vertical="center"/>
    </xf>
    <xf numFmtId="172" fontId="7" fillId="2" borderId="48" xfId="6" applyNumberFormat="1" applyFont="1" applyFill="1" applyBorder="1" applyAlignment="1">
      <alignment horizontal="left" vertical="center"/>
    </xf>
    <xf numFmtId="172" fontId="7" fillId="2" borderId="49" xfId="6" applyNumberFormat="1" applyFont="1" applyFill="1" applyBorder="1" applyAlignment="1">
      <alignment horizontal="left" vertical="center"/>
    </xf>
    <xf numFmtId="0" fontId="0" fillId="0" borderId="40" xfId="0" applyBorder="1"/>
    <xf numFmtId="0" fontId="0" fillId="0" borderId="41" xfId="0" applyBorder="1"/>
    <xf numFmtId="0" fontId="0" fillId="11" borderId="41" xfId="0" applyFill="1" applyBorder="1"/>
    <xf numFmtId="0" fontId="0" fillId="0" borderId="42" xfId="0" applyBorder="1"/>
    <xf numFmtId="173" fontId="7" fillId="16" borderId="0" xfId="6" applyNumberFormat="1" applyFont="1" applyFill="1" applyBorder="1" applyAlignment="1">
      <alignment vertical="center"/>
    </xf>
    <xf numFmtId="167" fontId="7" fillId="2" borderId="50" xfId="6" applyNumberFormat="1" applyFont="1" applyFill="1" applyBorder="1" applyAlignment="1" applyProtection="1">
      <alignment vertical="center"/>
      <protection hidden="1"/>
    </xf>
    <xf numFmtId="167" fontId="19" fillId="4" borderId="28" xfId="6" applyNumberFormat="1" applyFont="1" applyFill="1" applyBorder="1" applyAlignment="1" applyProtection="1">
      <alignment horizontal="left" vertical="center"/>
      <protection hidden="1"/>
    </xf>
    <xf numFmtId="167" fontId="7" fillId="0" borderId="27" xfId="6" applyNumberFormat="1" applyFont="1" applyFill="1" applyBorder="1" applyAlignment="1" applyProtection="1">
      <alignment horizontal="left" vertical="center"/>
      <protection hidden="1"/>
    </xf>
    <xf numFmtId="0" fontId="5" fillId="2" borderId="0" xfId="4" applyFont="1" applyFill="1" applyBorder="1" applyAlignment="1">
      <alignment vertical="top" wrapText="1"/>
    </xf>
    <xf numFmtId="0" fontId="3" fillId="0" borderId="0" xfId="4" applyFont="1"/>
    <xf numFmtId="0" fontId="5" fillId="0" borderId="0" xfId="4" applyFont="1" applyFill="1" applyBorder="1" applyAlignment="1">
      <alignment horizontal="left" vertical="top" wrapText="1"/>
    </xf>
    <xf numFmtId="172" fontId="7" fillId="2" borderId="3" xfId="6" applyNumberFormat="1" applyFont="1" applyFill="1" applyBorder="1" applyAlignment="1">
      <alignment horizontal="left" vertical="center"/>
    </xf>
    <xf numFmtId="172" fontId="7" fillId="2" borderId="3" xfId="6" applyNumberFormat="1" applyFont="1" applyFill="1" applyBorder="1" applyAlignment="1">
      <alignment horizontal="center" vertical="center"/>
    </xf>
    <xf numFmtId="3" fontId="46" fillId="0" borderId="16" xfId="6" applyNumberFormat="1" applyFont="1" applyFill="1" applyBorder="1" applyAlignment="1" applyProtection="1">
      <alignment horizontal="center" vertical="center"/>
      <protection hidden="1"/>
    </xf>
    <xf numFmtId="0" fontId="5" fillId="0" borderId="0" xfId="4" applyFont="1" applyFill="1" applyBorder="1" applyAlignment="1">
      <alignment horizontal="left" vertical="top" wrapText="1"/>
    </xf>
    <xf numFmtId="1" fontId="5" fillId="0" borderId="0" xfId="4" applyNumberFormat="1" applyFont="1"/>
    <xf numFmtId="173" fontId="7" fillId="2" borderId="51" xfId="6" applyNumberFormat="1" applyFont="1" applyFill="1" applyBorder="1" applyAlignment="1">
      <alignment vertical="center"/>
    </xf>
    <xf numFmtId="173" fontId="45" fillId="0" borderId="3" xfId="4" applyNumberFormat="1" applyFont="1" applyBorder="1" applyAlignment="1">
      <alignment horizontal="right"/>
    </xf>
    <xf numFmtId="0" fontId="6" fillId="17" borderId="3" xfId="4" applyFont="1" applyFill="1" applyBorder="1" applyAlignment="1">
      <alignment horizontal="center"/>
    </xf>
    <xf numFmtId="0" fontId="6" fillId="17" borderId="0" xfId="4" applyFont="1" applyFill="1" applyBorder="1" applyAlignment="1">
      <alignment horizontal="center"/>
    </xf>
    <xf numFmtId="166" fontId="16" fillId="6" borderId="3" xfId="1" applyNumberFormat="1" applyFont="1" applyFill="1" applyBorder="1" applyAlignment="1"/>
    <xf numFmtId="0" fontId="5" fillId="2" borderId="0" xfId="4" applyFont="1" applyFill="1" applyBorder="1" applyAlignment="1">
      <alignment vertical="top" wrapText="1"/>
    </xf>
    <xf numFmtId="0" fontId="9" fillId="11" borderId="10" xfId="4" applyFont="1" applyFill="1" applyBorder="1" applyAlignment="1">
      <alignment horizontal="center" vertical="center" wrapText="1"/>
    </xf>
    <xf numFmtId="0" fontId="9" fillId="11" borderId="0" xfId="4" applyFont="1" applyFill="1" applyBorder="1" applyAlignment="1">
      <alignment horizontal="center" vertical="center" wrapText="1"/>
    </xf>
    <xf numFmtId="0" fontId="6" fillId="2" borderId="0" xfId="4" applyFont="1" applyFill="1" applyBorder="1" applyAlignment="1">
      <alignment vertical="justify" wrapText="1"/>
    </xf>
    <xf numFmtId="169" fontId="5" fillId="0" borderId="0" xfId="4" applyNumberFormat="1" applyFont="1"/>
    <xf numFmtId="3" fontId="5" fillId="0" borderId="22" xfId="6" applyNumberFormat="1" applyFont="1" applyFill="1" applyBorder="1" applyAlignment="1" applyProtection="1">
      <alignment horizontal="center" vertical="center"/>
      <protection hidden="1"/>
    </xf>
    <xf numFmtId="167" fontId="5" fillId="0" borderId="16" xfId="6" applyNumberFormat="1" applyFont="1" applyFill="1" applyBorder="1" applyAlignment="1" applyProtection="1">
      <alignment horizontal="center" vertical="center"/>
      <protection hidden="1"/>
    </xf>
    <xf numFmtId="3" fontId="5" fillId="0" borderId="16" xfId="4" applyNumberFormat="1" applyFont="1" applyFill="1" applyBorder="1" applyAlignment="1">
      <alignment horizontal="center" vertical="center"/>
    </xf>
    <xf numFmtId="0" fontId="5" fillId="2" borderId="0" xfId="4" applyFont="1" applyFill="1" applyBorder="1" applyAlignment="1">
      <alignment horizontal="left" vertical="center" indent="1"/>
    </xf>
    <xf numFmtId="3" fontId="5" fillId="0" borderId="0" xfId="6" applyNumberFormat="1" applyFont="1" applyFill="1" applyBorder="1" applyAlignment="1" applyProtection="1">
      <alignment horizontal="center" vertical="center"/>
      <protection hidden="1"/>
    </xf>
    <xf numFmtId="0" fontId="5" fillId="0" borderId="16" xfId="4" applyFont="1" applyFill="1" applyBorder="1" applyAlignment="1">
      <alignment horizontal="center" vertical="center"/>
    </xf>
    <xf numFmtId="0" fontId="6" fillId="0" borderId="0" xfId="4" applyFont="1" applyFill="1" applyBorder="1" applyAlignment="1">
      <alignment vertical="top" wrapText="1"/>
    </xf>
    <xf numFmtId="0" fontId="2" fillId="10" borderId="0" xfId="0" applyFont="1" applyFill="1"/>
    <xf numFmtId="166" fontId="5" fillId="2" borderId="22" xfId="1" applyNumberFormat="1" applyFont="1" applyFill="1" applyBorder="1" applyAlignment="1">
      <alignment horizontal="center" vertical="center"/>
    </xf>
    <xf numFmtId="0" fontId="5" fillId="2" borderId="52" xfId="4" applyFont="1" applyFill="1" applyBorder="1" applyAlignment="1">
      <alignment horizontal="left" vertical="center" wrapText="1"/>
    </xf>
    <xf numFmtId="0" fontId="5" fillId="2" borderId="53" xfId="4" applyFont="1" applyFill="1" applyBorder="1" applyAlignment="1">
      <alignment horizontal="left" vertical="center" wrapText="1"/>
    </xf>
    <xf numFmtId="0" fontId="5" fillId="2" borderId="15" xfId="4" applyFont="1" applyFill="1" applyBorder="1" applyAlignment="1">
      <alignment horizontal="left" vertical="center" wrapText="1"/>
    </xf>
    <xf numFmtId="0" fontId="5" fillId="2" borderId="16" xfId="4" applyFont="1" applyFill="1" applyBorder="1" applyAlignment="1">
      <alignment horizontal="left" vertical="center" wrapText="1"/>
    </xf>
    <xf numFmtId="0" fontId="5" fillId="2" borderId="21" xfId="4" applyFont="1" applyFill="1" applyBorder="1" applyAlignment="1">
      <alignment horizontal="left" vertical="center" wrapText="1"/>
    </xf>
    <xf numFmtId="0" fontId="5" fillId="2" borderId="22" xfId="4" applyFont="1" applyFill="1" applyBorder="1" applyAlignment="1">
      <alignment horizontal="left" vertical="center" wrapText="1"/>
    </xf>
    <xf numFmtId="0" fontId="5" fillId="2" borderId="33" xfId="4" applyFont="1" applyFill="1" applyBorder="1" applyAlignment="1">
      <alignment horizontal="left" vertical="top" wrapText="1"/>
    </xf>
    <xf numFmtId="0" fontId="5" fillId="2" borderId="34" xfId="4" applyFont="1" applyFill="1" applyBorder="1" applyAlignment="1">
      <alignment horizontal="left" vertical="top" wrapText="1"/>
    </xf>
    <xf numFmtId="0" fontId="5" fillId="2" borderId="23" xfId="4" applyFont="1" applyFill="1" applyBorder="1" applyAlignment="1">
      <alignment horizontal="left" vertical="top" wrapText="1"/>
    </xf>
    <xf numFmtId="0" fontId="5" fillId="2" borderId="24" xfId="4" applyFont="1" applyFill="1" applyBorder="1" applyAlignment="1">
      <alignment horizontal="left" vertical="top" wrapText="1"/>
    </xf>
    <xf numFmtId="0" fontId="5" fillId="2" borderId="25" xfId="4" applyFont="1" applyFill="1" applyBorder="1" applyAlignment="1">
      <alignment horizontal="left" vertical="top" wrapText="1"/>
    </xf>
    <xf numFmtId="0" fontId="5" fillId="2" borderId="26" xfId="4" applyFont="1" applyFill="1" applyBorder="1" applyAlignment="1">
      <alignment horizontal="left" vertical="top" wrapText="1"/>
    </xf>
    <xf numFmtId="0" fontId="6" fillId="0" borderId="0" xfId="4" applyFont="1" applyFill="1" applyBorder="1" applyAlignment="1">
      <alignment horizontal="center" vertical="center"/>
    </xf>
    <xf numFmtId="0" fontId="5" fillId="4" borderId="54" xfId="4" applyFont="1" applyFill="1" applyBorder="1" applyAlignment="1">
      <alignment horizontal="center" vertical="center"/>
    </xf>
    <xf numFmtId="0" fontId="5" fillId="4" borderId="55" xfId="4" applyFont="1" applyFill="1" applyBorder="1" applyAlignment="1">
      <alignment horizontal="center" vertical="center"/>
    </xf>
    <xf numFmtId="0" fontId="6" fillId="2" borderId="33" xfId="4" applyFont="1" applyFill="1" applyBorder="1" applyAlignment="1">
      <alignment horizontal="center" vertical="top" wrapText="1"/>
    </xf>
    <xf numFmtId="0" fontId="6" fillId="2" borderId="34" xfId="4" applyFont="1" applyFill="1" applyBorder="1" applyAlignment="1">
      <alignment horizontal="center" vertical="top" wrapText="1"/>
    </xf>
    <xf numFmtId="0" fontId="6" fillId="2" borderId="23" xfId="4" applyFont="1" applyFill="1" applyBorder="1" applyAlignment="1">
      <alignment horizontal="center" vertical="top" wrapText="1"/>
    </xf>
    <xf numFmtId="0" fontId="6" fillId="2" borderId="24" xfId="4" applyFont="1" applyFill="1" applyBorder="1" applyAlignment="1">
      <alignment horizontal="center" vertical="top" wrapText="1"/>
    </xf>
    <xf numFmtId="0" fontId="6" fillId="2" borderId="25" xfId="4" applyFont="1" applyFill="1" applyBorder="1" applyAlignment="1">
      <alignment horizontal="center" vertical="top" wrapText="1"/>
    </xf>
    <xf numFmtId="0" fontId="6" fillId="2" borderId="26" xfId="4" applyFont="1" applyFill="1" applyBorder="1" applyAlignment="1">
      <alignment horizontal="center" vertical="top" wrapText="1"/>
    </xf>
    <xf numFmtId="0" fontId="18" fillId="4" borderId="11" xfId="4" applyFont="1" applyFill="1" applyBorder="1" applyAlignment="1">
      <alignment horizontal="center" vertical="center"/>
    </xf>
    <xf numFmtId="0" fontId="18" fillId="4" borderId="12" xfId="4" applyFont="1" applyFill="1" applyBorder="1" applyAlignment="1">
      <alignment horizontal="center" vertical="center"/>
    </xf>
    <xf numFmtId="0" fontId="6" fillId="4" borderId="33" xfId="4" applyFont="1" applyFill="1" applyBorder="1" applyAlignment="1">
      <alignment horizontal="center" vertical="center" wrapText="1"/>
    </xf>
    <xf numFmtId="0" fontId="6" fillId="4" borderId="34" xfId="4" applyFont="1" applyFill="1" applyBorder="1" applyAlignment="1">
      <alignment horizontal="center" vertical="center" wrapText="1"/>
    </xf>
    <xf numFmtId="0" fontId="6" fillId="4" borderId="19" xfId="4" applyFont="1" applyFill="1" applyBorder="1" applyAlignment="1">
      <alignment horizontal="center" vertical="center" wrapText="1"/>
    </xf>
    <xf numFmtId="0" fontId="6" fillId="4" borderId="20" xfId="4" applyFont="1" applyFill="1" applyBorder="1" applyAlignment="1">
      <alignment horizontal="center" vertical="center" wrapText="1"/>
    </xf>
    <xf numFmtId="0" fontId="6" fillId="4" borderId="33" xfId="4" applyFont="1" applyFill="1" applyBorder="1" applyAlignment="1">
      <alignment horizontal="center" vertical="center"/>
    </xf>
    <xf numFmtId="0" fontId="6" fillId="4" borderId="34" xfId="4" applyFont="1" applyFill="1" applyBorder="1" applyAlignment="1">
      <alignment horizontal="center" vertical="center"/>
    </xf>
    <xf numFmtId="0" fontId="2" fillId="0" borderId="0" xfId="0" applyFont="1" applyAlignment="1">
      <alignment horizontal="center"/>
    </xf>
    <xf numFmtId="0" fontId="2" fillId="0" borderId="0" xfId="0" applyFont="1" applyBorder="1" applyAlignment="1">
      <alignment horizontal="center"/>
    </xf>
    <xf numFmtId="0" fontId="6" fillId="4" borderId="30" xfId="4" applyFont="1" applyFill="1" applyBorder="1" applyAlignment="1">
      <alignment horizontal="center" vertical="center"/>
    </xf>
    <xf numFmtId="0" fontId="6" fillId="4" borderId="32" xfId="4" applyFont="1" applyFill="1" applyBorder="1" applyAlignment="1">
      <alignment horizontal="center" vertical="center"/>
    </xf>
    <xf numFmtId="0" fontId="11" fillId="4" borderId="30" xfId="4" applyFont="1" applyFill="1" applyBorder="1" applyAlignment="1">
      <alignment horizontal="center" vertical="center"/>
    </xf>
    <xf numFmtId="0" fontId="11" fillId="4" borderId="31" xfId="4" applyFont="1" applyFill="1" applyBorder="1" applyAlignment="1">
      <alignment horizontal="center" vertical="center"/>
    </xf>
    <xf numFmtId="0" fontId="11" fillId="4" borderId="32" xfId="4" applyFont="1" applyFill="1" applyBorder="1" applyAlignment="1">
      <alignment horizontal="center" vertical="center"/>
    </xf>
    <xf numFmtId="0" fontId="11" fillId="2" borderId="9" xfId="4" applyFont="1" applyFill="1" applyBorder="1" applyAlignment="1">
      <alignment horizontal="center" vertical="center"/>
    </xf>
    <xf numFmtId="0" fontId="11" fillId="2" borderId="0" xfId="4" applyFont="1" applyFill="1" applyBorder="1" applyAlignment="1">
      <alignment horizontal="center" vertical="center"/>
    </xf>
    <xf numFmtId="0" fontId="11" fillId="2" borderId="10" xfId="4" applyFont="1" applyFill="1" applyBorder="1" applyAlignment="1">
      <alignment horizontal="center" vertical="center"/>
    </xf>
    <xf numFmtId="171" fontId="11" fillId="0" borderId="9" xfId="4" applyNumberFormat="1" applyFont="1" applyBorder="1" applyAlignment="1">
      <alignment horizontal="center"/>
    </xf>
    <xf numFmtId="171" fontId="11" fillId="0" borderId="0" xfId="4" applyNumberFormat="1" applyFont="1" applyBorder="1" applyAlignment="1">
      <alignment horizontal="center"/>
    </xf>
    <xf numFmtId="171" fontId="11" fillId="0" borderId="10" xfId="4" applyNumberFormat="1" applyFont="1" applyBorder="1" applyAlignment="1">
      <alignment horizontal="center"/>
    </xf>
    <xf numFmtId="0" fontId="12" fillId="7" borderId="9" xfId="4" applyFont="1" applyFill="1" applyBorder="1" applyAlignment="1">
      <alignment horizontal="center"/>
    </xf>
    <xf numFmtId="0" fontId="12" fillId="7" borderId="0" xfId="4" applyFont="1" applyFill="1" applyBorder="1" applyAlignment="1">
      <alignment horizontal="center"/>
    </xf>
    <xf numFmtId="0" fontId="22" fillId="0" borderId="0" xfId="0" applyFont="1" applyBorder="1" applyAlignment="1">
      <alignment horizontal="center"/>
    </xf>
    <xf numFmtId="0" fontId="6" fillId="5" borderId="33" xfId="4" applyFont="1" applyFill="1" applyBorder="1" applyAlignment="1">
      <alignment horizontal="center" vertical="center"/>
    </xf>
    <xf numFmtId="0" fontId="6" fillId="5" borderId="34" xfId="4" applyFont="1" applyFill="1" applyBorder="1" applyAlignment="1">
      <alignment horizontal="center" vertical="center"/>
    </xf>
    <xf numFmtId="0" fontId="5" fillId="0" borderId="0" xfId="4" applyFont="1" applyFill="1" applyBorder="1" applyAlignment="1">
      <alignment horizontal="left" vertical="top" wrapText="1"/>
    </xf>
    <xf numFmtId="0" fontId="6" fillId="4" borderId="17" xfId="4" applyFont="1" applyFill="1" applyBorder="1" applyAlignment="1">
      <alignment horizontal="center" vertical="center" wrapText="1"/>
    </xf>
    <xf numFmtId="0" fontId="6" fillId="4" borderId="18" xfId="4" applyFont="1" applyFill="1" applyBorder="1" applyAlignment="1">
      <alignment horizontal="center" vertical="center" wrapText="1"/>
    </xf>
    <xf numFmtId="0" fontId="18" fillId="4" borderId="13" xfId="4" applyFont="1" applyFill="1" applyBorder="1" applyAlignment="1">
      <alignment horizontal="center" vertical="center"/>
    </xf>
    <xf numFmtId="0" fontId="18" fillId="4" borderId="14" xfId="4" applyFont="1" applyFill="1" applyBorder="1" applyAlignment="1">
      <alignment horizontal="center" vertical="center"/>
    </xf>
    <xf numFmtId="0" fontId="6" fillId="2" borderId="33" xfId="4" applyFont="1" applyFill="1" applyBorder="1" applyAlignment="1">
      <alignment horizontal="left" vertical="top" wrapText="1"/>
    </xf>
    <xf numFmtId="0" fontId="6" fillId="2" borderId="34" xfId="4" applyFont="1" applyFill="1" applyBorder="1" applyAlignment="1">
      <alignment horizontal="left" vertical="top" wrapText="1"/>
    </xf>
    <xf numFmtId="0" fontId="6" fillId="2" borderId="23" xfId="4" applyFont="1" applyFill="1" applyBorder="1" applyAlignment="1">
      <alignment horizontal="left" vertical="top" wrapText="1"/>
    </xf>
    <xf numFmtId="0" fontId="6" fillId="2" borderId="24" xfId="4" applyFont="1" applyFill="1" applyBorder="1" applyAlignment="1">
      <alignment horizontal="left" vertical="top" wrapText="1"/>
    </xf>
    <xf numFmtId="0" fontId="6" fillId="2" borderId="25" xfId="4" applyFont="1" applyFill="1" applyBorder="1" applyAlignment="1">
      <alignment horizontal="left" vertical="top" wrapText="1"/>
    </xf>
    <xf numFmtId="0" fontId="6" fillId="2" borderId="26" xfId="4" applyFont="1" applyFill="1" applyBorder="1" applyAlignment="1">
      <alignment horizontal="left" vertical="top" wrapText="1"/>
    </xf>
    <xf numFmtId="171" fontId="11" fillId="0" borderId="0" xfId="4" applyNumberFormat="1" applyFont="1" applyAlignment="1">
      <alignment horizontal="center"/>
    </xf>
    <xf numFmtId="0" fontId="6" fillId="4" borderId="13" xfId="4" applyFont="1" applyFill="1" applyBorder="1" applyAlignment="1">
      <alignment horizontal="center" vertical="center"/>
    </xf>
    <xf numFmtId="0" fontId="6" fillId="4" borderId="14" xfId="4" applyFont="1" applyFill="1" applyBorder="1" applyAlignment="1">
      <alignment horizontal="center" vertical="center"/>
    </xf>
    <xf numFmtId="0" fontId="6" fillId="3" borderId="11" xfId="4" applyFont="1" applyFill="1" applyBorder="1" applyAlignment="1">
      <alignment horizontal="center" vertical="center" wrapText="1"/>
    </xf>
    <xf numFmtId="0" fontId="6" fillId="3" borderId="12" xfId="4" applyFont="1" applyFill="1" applyBorder="1" applyAlignment="1">
      <alignment horizontal="center" vertical="center" wrapText="1"/>
    </xf>
    <xf numFmtId="0" fontId="6" fillId="5" borderId="23" xfId="4" applyFont="1" applyFill="1" applyBorder="1" applyAlignment="1">
      <alignment horizontal="center" vertical="center"/>
    </xf>
    <xf numFmtId="0" fontId="6" fillId="5" borderId="24" xfId="4" applyFont="1" applyFill="1" applyBorder="1" applyAlignment="1">
      <alignment horizontal="center" vertical="center"/>
    </xf>
    <xf numFmtId="0" fontId="5" fillId="0" borderId="23" xfId="4" applyFont="1" applyFill="1" applyBorder="1" applyAlignment="1">
      <alignment horizontal="left" vertical="top" wrapText="1"/>
    </xf>
    <xf numFmtId="0" fontId="5" fillId="0" borderId="24" xfId="4" applyFont="1" applyFill="1" applyBorder="1" applyAlignment="1">
      <alignment horizontal="left" vertical="top" wrapText="1"/>
    </xf>
    <xf numFmtId="0" fontId="5" fillId="0" borderId="25" xfId="4" applyFont="1" applyFill="1" applyBorder="1" applyAlignment="1">
      <alignment horizontal="left" vertical="top" wrapText="1"/>
    </xf>
    <xf numFmtId="0" fontId="5" fillId="0" borderId="26" xfId="4" applyFont="1" applyFill="1" applyBorder="1" applyAlignment="1">
      <alignment horizontal="left" vertical="top" wrapText="1"/>
    </xf>
    <xf numFmtId="0" fontId="13" fillId="2" borderId="33" xfId="4" applyFont="1" applyFill="1" applyBorder="1" applyAlignment="1">
      <alignment horizontal="left" vertical="top" wrapText="1"/>
    </xf>
    <xf numFmtId="0" fontId="47" fillId="2" borderId="34" xfId="4" applyFont="1" applyFill="1" applyBorder="1" applyAlignment="1">
      <alignment horizontal="left" vertical="top" wrapText="1"/>
    </xf>
    <xf numFmtId="0" fontId="47" fillId="2" borderId="23" xfId="4" applyFont="1" applyFill="1" applyBorder="1" applyAlignment="1">
      <alignment horizontal="left" vertical="top" wrapText="1"/>
    </xf>
    <xf numFmtId="0" fontId="47" fillId="2" borderId="24" xfId="4" applyFont="1" applyFill="1" applyBorder="1" applyAlignment="1">
      <alignment horizontal="left" vertical="top" wrapText="1"/>
    </xf>
    <xf numFmtId="0" fontId="47" fillId="2" borderId="25" xfId="4" applyFont="1" applyFill="1" applyBorder="1" applyAlignment="1">
      <alignment horizontal="left" vertical="top" wrapText="1"/>
    </xf>
    <xf numFmtId="0" fontId="47" fillId="2" borderId="26" xfId="4" applyFont="1" applyFill="1" applyBorder="1" applyAlignment="1">
      <alignment horizontal="left" vertical="top" wrapText="1"/>
    </xf>
    <xf numFmtId="0" fontId="11" fillId="4" borderId="3" xfId="4" applyFont="1" applyFill="1" applyBorder="1" applyAlignment="1">
      <alignment horizontal="center" vertical="center"/>
    </xf>
  </cellXfs>
  <cellStyles count="619">
    <cellStyle name="Actual Date" xfId="12" xr:uid="{00000000-0005-0000-0000-000000000000}"/>
    <cellStyle name="Actual Date 10" xfId="13" xr:uid="{00000000-0005-0000-0000-000001000000}"/>
    <cellStyle name="Actual Date 11" xfId="14" xr:uid="{00000000-0005-0000-0000-000002000000}"/>
    <cellStyle name="Actual Date 12" xfId="15" xr:uid="{00000000-0005-0000-0000-000003000000}"/>
    <cellStyle name="Actual Date 13" xfId="16" xr:uid="{00000000-0005-0000-0000-000004000000}"/>
    <cellStyle name="Actual Date 14" xfId="17" xr:uid="{00000000-0005-0000-0000-000005000000}"/>
    <cellStyle name="Actual Date 15" xfId="18" xr:uid="{00000000-0005-0000-0000-000006000000}"/>
    <cellStyle name="Actual Date 16" xfId="19" xr:uid="{00000000-0005-0000-0000-000007000000}"/>
    <cellStyle name="Actual Date 17" xfId="20" xr:uid="{00000000-0005-0000-0000-000008000000}"/>
    <cellStyle name="Actual Date 18" xfId="21" xr:uid="{00000000-0005-0000-0000-000009000000}"/>
    <cellStyle name="Actual Date 19" xfId="22" xr:uid="{00000000-0005-0000-0000-00000A000000}"/>
    <cellStyle name="Actual Date 2" xfId="23" xr:uid="{00000000-0005-0000-0000-00000B000000}"/>
    <cellStyle name="Actual Date 20" xfId="24" xr:uid="{00000000-0005-0000-0000-00000C000000}"/>
    <cellStyle name="Actual Date 21" xfId="25" xr:uid="{00000000-0005-0000-0000-00000D000000}"/>
    <cellStyle name="Actual Date 22" xfId="26" xr:uid="{00000000-0005-0000-0000-00000E000000}"/>
    <cellStyle name="Actual Date 23" xfId="27" xr:uid="{00000000-0005-0000-0000-00000F000000}"/>
    <cellStyle name="Actual Date 24" xfId="28" xr:uid="{00000000-0005-0000-0000-000010000000}"/>
    <cellStyle name="Actual Date 25" xfId="29" xr:uid="{00000000-0005-0000-0000-000011000000}"/>
    <cellStyle name="Actual Date 26" xfId="30" xr:uid="{00000000-0005-0000-0000-000012000000}"/>
    <cellStyle name="Actual Date 27" xfId="31" xr:uid="{00000000-0005-0000-0000-000013000000}"/>
    <cellStyle name="Actual Date 28" xfId="32" xr:uid="{00000000-0005-0000-0000-000014000000}"/>
    <cellStyle name="Actual Date 29" xfId="33" xr:uid="{00000000-0005-0000-0000-000015000000}"/>
    <cellStyle name="Actual Date 3" xfId="34" xr:uid="{00000000-0005-0000-0000-000016000000}"/>
    <cellStyle name="Actual Date 30" xfId="35" xr:uid="{00000000-0005-0000-0000-000017000000}"/>
    <cellStyle name="Actual Date 31" xfId="36" xr:uid="{00000000-0005-0000-0000-000018000000}"/>
    <cellStyle name="Actual Date 32" xfId="37" xr:uid="{00000000-0005-0000-0000-000019000000}"/>
    <cellStyle name="Actual Date 33" xfId="38" xr:uid="{00000000-0005-0000-0000-00001A000000}"/>
    <cellStyle name="Actual Date 34" xfId="39" xr:uid="{00000000-0005-0000-0000-00001B000000}"/>
    <cellStyle name="Actual Date 35" xfId="40" xr:uid="{00000000-0005-0000-0000-00001C000000}"/>
    <cellStyle name="Actual Date 36" xfId="41" xr:uid="{00000000-0005-0000-0000-00001D000000}"/>
    <cellStyle name="Actual Date 37" xfId="42" xr:uid="{00000000-0005-0000-0000-00001E000000}"/>
    <cellStyle name="Actual Date 38" xfId="43" xr:uid="{00000000-0005-0000-0000-00001F000000}"/>
    <cellStyle name="Actual Date 39" xfId="44" xr:uid="{00000000-0005-0000-0000-000020000000}"/>
    <cellStyle name="Actual Date 4" xfId="45" xr:uid="{00000000-0005-0000-0000-000021000000}"/>
    <cellStyle name="Actual Date 40" xfId="46" xr:uid="{00000000-0005-0000-0000-000022000000}"/>
    <cellStyle name="Actual Date 41" xfId="47" xr:uid="{00000000-0005-0000-0000-000023000000}"/>
    <cellStyle name="Actual Date 42" xfId="48" xr:uid="{00000000-0005-0000-0000-000024000000}"/>
    <cellStyle name="Actual Date 43" xfId="49" xr:uid="{00000000-0005-0000-0000-000025000000}"/>
    <cellStyle name="Actual Date 44" xfId="50" xr:uid="{00000000-0005-0000-0000-000026000000}"/>
    <cellStyle name="Actual Date 45" xfId="51" xr:uid="{00000000-0005-0000-0000-000027000000}"/>
    <cellStyle name="Actual Date 46" xfId="52" xr:uid="{00000000-0005-0000-0000-000028000000}"/>
    <cellStyle name="Actual Date 47" xfId="53" xr:uid="{00000000-0005-0000-0000-000029000000}"/>
    <cellStyle name="Actual Date 48" xfId="54" xr:uid="{00000000-0005-0000-0000-00002A000000}"/>
    <cellStyle name="Actual Date 49" xfId="55" xr:uid="{00000000-0005-0000-0000-00002B000000}"/>
    <cellStyle name="Actual Date 5" xfId="56" xr:uid="{00000000-0005-0000-0000-00002C000000}"/>
    <cellStyle name="Actual Date 50" xfId="57" xr:uid="{00000000-0005-0000-0000-00002D000000}"/>
    <cellStyle name="Actual Date 51" xfId="58" xr:uid="{00000000-0005-0000-0000-00002E000000}"/>
    <cellStyle name="Actual Date 52" xfId="59" xr:uid="{00000000-0005-0000-0000-00002F000000}"/>
    <cellStyle name="Actual Date 53" xfId="60" xr:uid="{00000000-0005-0000-0000-000030000000}"/>
    <cellStyle name="Actual Date 54" xfId="61" xr:uid="{00000000-0005-0000-0000-000031000000}"/>
    <cellStyle name="Actual Date 55" xfId="62" xr:uid="{00000000-0005-0000-0000-000032000000}"/>
    <cellStyle name="Actual Date 56" xfId="63" xr:uid="{00000000-0005-0000-0000-000033000000}"/>
    <cellStyle name="Actual Date 57" xfId="64" xr:uid="{00000000-0005-0000-0000-000034000000}"/>
    <cellStyle name="Actual Date 58" xfId="65" xr:uid="{00000000-0005-0000-0000-000035000000}"/>
    <cellStyle name="Actual Date 59" xfId="66" xr:uid="{00000000-0005-0000-0000-000036000000}"/>
    <cellStyle name="Actual Date 6" xfId="67" xr:uid="{00000000-0005-0000-0000-000037000000}"/>
    <cellStyle name="Actual Date 60" xfId="68" xr:uid="{00000000-0005-0000-0000-000038000000}"/>
    <cellStyle name="Actual Date 61" xfId="69" xr:uid="{00000000-0005-0000-0000-000039000000}"/>
    <cellStyle name="Actual Date 62" xfId="70" xr:uid="{00000000-0005-0000-0000-00003A000000}"/>
    <cellStyle name="Actual Date 63" xfId="71" xr:uid="{00000000-0005-0000-0000-00003B000000}"/>
    <cellStyle name="Actual Date 64" xfId="72" xr:uid="{00000000-0005-0000-0000-00003C000000}"/>
    <cellStyle name="Actual Date 65" xfId="73" xr:uid="{00000000-0005-0000-0000-00003D000000}"/>
    <cellStyle name="Actual Date 66" xfId="74" xr:uid="{00000000-0005-0000-0000-00003E000000}"/>
    <cellStyle name="Actual Date 67" xfId="75" xr:uid="{00000000-0005-0000-0000-00003F000000}"/>
    <cellStyle name="Actual Date 68" xfId="76" xr:uid="{00000000-0005-0000-0000-000040000000}"/>
    <cellStyle name="Actual Date 69" xfId="77" xr:uid="{00000000-0005-0000-0000-000041000000}"/>
    <cellStyle name="Actual Date 7" xfId="78" xr:uid="{00000000-0005-0000-0000-000042000000}"/>
    <cellStyle name="Actual Date 8" xfId="79" xr:uid="{00000000-0005-0000-0000-000043000000}"/>
    <cellStyle name="Actual Date 9" xfId="80" xr:uid="{00000000-0005-0000-0000-000044000000}"/>
    <cellStyle name="Coma 2" xfId="81" xr:uid="{00000000-0005-0000-0000-000045000000}"/>
    <cellStyle name="Coma 2 2" xfId="82" xr:uid="{00000000-0005-0000-0000-000046000000}"/>
    <cellStyle name="Coma 2 3" xfId="83" xr:uid="{00000000-0005-0000-0000-000047000000}"/>
    <cellStyle name="Coma 3" xfId="84" xr:uid="{00000000-0005-0000-0000-000048000000}"/>
    <cellStyle name="Comma 10" xfId="86" xr:uid="{00000000-0005-0000-0000-000049000000}"/>
    <cellStyle name="Comma 11" xfId="87" xr:uid="{00000000-0005-0000-0000-00004A000000}"/>
    <cellStyle name="Comma 12" xfId="88" xr:uid="{00000000-0005-0000-0000-00004B000000}"/>
    <cellStyle name="Comma 13" xfId="89" xr:uid="{00000000-0005-0000-0000-00004C000000}"/>
    <cellStyle name="Comma 14" xfId="90" xr:uid="{00000000-0005-0000-0000-00004D000000}"/>
    <cellStyle name="Comma 2" xfId="7" xr:uid="{00000000-0005-0000-0000-00004E000000}"/>
    <cellStyle name="Comma 2 2" xfId="91" xr:uid="{00000000-0005-0000-0000-00004F000000}"/>
    <cellStyle name="Comma 3" xfId="92" xr:uid="{00000000-0005-0000-0000-000050000000}"/>
    <cellStyle name="Comma 4" xfId="93" xr:uid="{00000000-0005-0000-0000-000051000000}"/>
    <cellStyle name="Comma 4 2" xfId="94" xr:uid="{00000000-0005-0000-0000-000052000000}"/>
    <cellStyle name="Comma 4 2 2" xfId="95" xr:uid="{00000000-0005-0000-0000-000053000000}"/>
    <cellStyle name="Comma 4 3" xfId="96" xr:uid="{00000000-0005-0000-0000-000054000000}"/>
    <cellStyle name="Comma 4 4" xfId="97" xr:uid="{00000000-0005-0000-0000-000055000000}"/>
    <cellStyle name="Comma 5" xfId="98" xr:uid="{00000000-0005-0000-0000-000056000000}"/>
    <cellStyle name="Comma 6" xfId="99" xr:uid="{00000000-0005-0000-0000-000057000000}"/>
    <cellStyle name="Comma 6 2" xfId="100" xr:uid="{00000000-0005-0000-0000-000058000000}"/>
    <cellStyle name="Comma 7" xfId="101" xr:uid="{00000000-0005-0000-0000-000059000000}"/>
    <cellStyle name="Comma 7 2" xfId="102" xr:uid="{00000000-0005-0000-0000-00005A000000}"/>
    <cellStyle name="Comma 8" xfId="103" xr:uid="{00000000-0005-0000-0000-00005B000000}"/>
    <cellStyle name="Comma 9" xfId="104" xr:uid="{00000000-0005-0000-0000-00005C000000}"/>
    <cellStyle name="Comma_PD 05-01-01" xfId="105" xr:uid="{00000000-0005-0000-0000-00005D000000}"/>
    <cellStyle name="Currency 2" xfId="107" xr:uid="{00000000-0005-0000-0000-00005E000000}"/>
    <cellStyle name="Currency 3" xfId="108" xr:uid="{00000000-0005-0000-0000-00005F000000}"/>
    <cellStyle name="Currency 4" xfId="109" xr:uid="{00000000-0005-0000-0000-000060000000}"/>
    <cellStyle name="Date" xfId="110" xr:uid="{00000000-0005-0000-0000-000061000000}"/>
    <cellStyle name="Euro" xfId="111" xr:uid="{00000000-0005-0000-0000-000062000000}"/>
    <cellStyle name="Fixed" xfId="112" xr:uid="{00000000-0005-0000-0000-000063000000}"/>
    <cellStyle name="Good 2" xfId="113" xr:uid="{00000000-0005-0000-0000-000064000000}"/>
    <cellStyle name="Grey" xfId="114" xr:uid="{00000000-0005-0000-0000-000065000000}"/>
    <cellStyle name="HEADER" xfId="115" xr:uid="{00000000-0005-0000-0000-000066000000}"/>
    <cellStyle name="Heading1" xfId="116" xr:uid="{00000000-0005-0000-0000-000067000000}"/>
    <cellStyle name="Heading2" xfId="117" xr:uid="{00000000-0005-0000-0000-000068000000}"/>
    <cellStyle name="HIGHLIGHT" xfId="118" xr:uid="{00000000-0005-0000-0000-000069000000}"/>
    <cellStyle name="Hyperlink 2 10" xfId="119" xr:uid="{00000000-0005-0000-0000-00006A000000}"/>
    <cellStyle name="Hyperlink 2 11" xfId="120" xr:uid="{00000000-0005-0000-0000-00006B000000}"/>
    <cellStyle name="Hyperlink 2 12" xfId="121" xr:uid="{00000000-0005-0000-0000-00006C000000}"/>
    <cellStyle name="Hyperlink 2 13" xfId="122" xr:uid="{00000000-0005-0000-0000-00006D000000}"/>
    <cellStyle name="Hyperlink 2 14" xfId="123" xr:uid="{00000000-0005-0000-0000-00006E000000}"/>
    <cellStyle name="Hyperlink 2 15" xfId="124" xr:uid="{00000000-0005-0000-0000-00006F000000}"/>
    <cellStyle name="Hyperlink 2 16" xfId="125" xr:uid="{00000000-0005-0000-0000-000070000000}"/>
    <cellStyle name="Hyperlink 2 17" xfId="126" xr:uid="{00000000-0005-0000-0000-000071000000}"/>
    <cellStyle name="Hyperlink 2 18" xfId="127" xr:uid="{00000000-0005-0000-0000-000072000000}"/>
    <cellStyle name="Hyperlink 2 19" xfId="128" xr:uid="{00000000-0005-0000-0000-000073000000}"/>
    <cellStyle name="Hyperlink 2 2" xfId="129" xr:uid="{00000000-0005-0000-0000-000074000000}"/>
    <cellStyle name="Hyperlink 2 20" xfId="130" xr:uid="{00000000-0005-0000-0000-000075000000}"/>
    <cellStyle name="Hyperlink 2 21" xfId="131" xr:uid="{00000000-0005-0000-0000-000076000000}"/>
    <cellStyle name="Hyperlink 2 3" xfId="132" xr:uid="{00000000-0005-0000-0000-000077000000}"/>
    <cellStyle name="Hyperlink 2 4" xfId="133" xr:uid="{00000000-0005-0000-0000-000078000000}"/>
    <cellStyle name="Hyperlink 2 5" xfId="134" xr:uid="{00000000-0005-0000-0000-000079000000}"/>
    <cellStyle name="Hyperlink 2 6" xfId="135" xr:uid="{00000000-0005-0000-0000-00007A000000}"/>
    <cellStyle name="Hyperlink 2 7" xfId="136" xr:uid="{00000000-0005-0000-0000-00007B000000}"/>
    <cellStyle name="Hyperlink 2 8" xfId="137" xr:uid="{00000000-0005-0000-0000-00007C000000}"/>
    <cellStyle name="Hyperlink 2 9" xfId="138" xr:uid="{00000000-0005-0000-0000-00007D000000}"/>
    <cellStyle name="Hyperlink 25" xfId="139" xr:uid="{00000000-0005-0000-0000-00007E000000}"/>
    <cellStyle name="Input [yellow]" xfId="140" xr:uid="{00000000-0005-0000-0000-00007F000000}"/>
    <cellStyle name="Millares" xfId="1" builtinId="3"/>
    <cellStyle name="Millares 2" xfId="5" xr:uid="{00000000-0005-0000-0000-000081000000}"/>
    <cellStyle name="Millares 3" xfId="141" xr:uid="{00000000-0005-0000-0000-000082000000}"/>
    <cellStyle name="Millares 4" xfId="85" xr:uid="{00000000-0005-0000-0000-000083000000}"/>
    <cellStyle name="Moneda 2" xfId="106" xr:uid="{00000000-0005-0000-0000-000084000000}"/>
    <cellStyle name="no dec" xfId="142" xr:uid="{00000000-0005-0000-0000-000085000000}"/>
    <cellStyle name="Normal" xfId="0" builtinId="0"/>
    <cellStyle name="Normal - Style1" xfId="143" xr:uid="{00000000-0005-0000-0000-000087000000}"/>
    <cellStyle name="Normal 10" xfId="10" xr:uid="{00000000-0005-0000-0000-000088000000}"/>
    <cellStyle name="Normal 11" xfId="144" xr:uid="{00000000-0005-0000-0000-000089000000}"/>
    <cellStyle name="Normal 12" xfId="145" xr:uid="{00000000-0005-0000-0000-00008A000000}"/>
    <cellStyle name="Normal 13" xfId="146" xr:uid="{00000000-0005-0000-0000-00008B000000}"/>
    <cellStyle name="Normal 14" xfId="11" xr:uid="{00000000-0005-0000-0000-00008C000000}"/>
    <cellStyle name="Normal 14 10" xfId="147" xr:uid="{00000000-0005-0000-0000-00008D000000}"/>
    <cellStyle name="Normal 14 11" xfId="148" xr:uid="{00000000-0005-0000-0000-00008E000000}"/>
    <cellStyle name="Normal 14 12" xfId="149" xr:uid="{00000000-0005-0000-0000-00008F000000}"/>
    <cellStyle name="Normal 14 13" xfId="150" xr:uid="{00000000-0005-0000-0000-000090000000}"/>
    <cellStyle name="Normal 14 14" xfId="151" xr:uid="{00000000-0005-0000-0000-000091000000}"/>
    <cellStyle name="Normal 14 15" xfId="152" xr:uid="{00000000-0005-0000-0000-000092000000}"/>
    <cellStyle name="Normal 14 16" xfId="153" xr:uid="{00000000-0005-0000-0000-000093000000}"/>
    <cellStyle name="Normal 14 17" xfId="154" xr:uid="{00000000-0005-0000-0000-000094000000}"/>
    <cellStyle name="Normal 14 18" xfId="155" xr:uid="{00000000-0005-0000-0000-000095000000}"/>
    <cellStyle name="Normal 14 2" xfId="156" xr:uid="{00000000-0005-0000-0000-000096000000}"/>
    <cellStyle name="Normal 14 2 2" xfId="157" xr:uid="{00000000-0005-0000-0000-000097000000}"/>
    <cellStyle name="Normal 14 2 2 2" xfId="158" xr:uid="{00000000-0005-0000-0000-000098000000}"/>
    <cellStyle name="Normal 14 2 3" xfId="159" xr:uid="{00000000-0005-0000-0000-000099000000}"/>
    <cellStyle name="Normal 14 3" xfId="160" xr:uid="{00000000-0005-0000-0000-00009A000000}"/>
    <cellStyle name="Normal 14 3 2" xfId="161" xr:uid="{00000000-0005-0000-0000-00009B000000}"/>
    <cellStyle name="Normal 14 3 2 2" xfId="162" xr:uid="{00000000-0005-0000-0000-00009C000000}"/>
    <cellStyle name="Normal 14 3 3" xfId="163" xr:uid="{00000000-0005-0000-0000-00009D000000}"/>
    <cellStyle name="Normal 14 4" xfId="164" xr:uid="{00000000-0005-0000-0000-00009E000000}"/>
    <cellStyle name="Normal 14 4 2" xfId="165" xr:uid="{00000000-0005-0000-0000-00009F000000}"/>
    <cellStyle name="Normal 14 5" xfId="166" xr:uid="{00000000-0005-0000-0000-0000A0000000}"/>
    <cellStyle name="Normal 14 5 2" xfId="167" xr:uid="{00000000-0005-0000-0000-0000A1000000}"/>
    <cellStyle name="Normal 14 6" xfId="168" xr:uid="{00000000-0005-0000-0000-0000A2000000}"/>
    <cellStyle name="Normal 14 7" xfId="169" xr:uid="{00000000-0005-0000-0000-0000A3000000}"/>
    <cellStyle name="Normal 14 8" xfId="170" xr:uid="{00000000-0005-0000-0000-0000A4000000}"/>
    <cellStyle name="Normal 14 9" xfId="171" xr:uid="{00000000-0005-0000-0000-0000A5000000}"/>
    <cellStyle name="Normal 15 10" xfId="172" xr:uid="{00000000-0005-0000-0000-0000A6000000}"/>
    <cellStyle name="Normal 15 11" xfId="173" xr:uid="{00000000-0005-0000-0000-0000A7000000}"/>
    <cellStyle name="Normal 15 12" xfId="174" xr:uid="{00000000-0005-0000-0000-0000A8000000}"/>
    <cellStyle name="Normal 15 13" xfId="175" xr:uid="{00000000-0005-0000-0000-0000A9000000}"/>
    <cellStyle name="Normal 15 14" xfId="176" xr:uid="{00000000-0005-0000-0000-0000AA000000}"/>
    <cellStyle name="Normal 15 15" xfId="177" xr:uid="{00000000-0005-0000-0000-0000AB000000}"/>
    <cellStyle name="Normal 15 16" xfId="178" xr:uid="{00000000-0005-0000-0000-0000AC000000}"/>
    <cellStyle name="Normal 15 17" xfId="179" xr:uid="{00000000-0005-0000-0000-0000AD000000}"/>
    <cellStyle name="Normal 15 2" xfId="180" xr:uid="{00000000-0005-0000-0000-0000AE000000}"/>
    <cellStyle name="Normal 15 3" xfId="181" xr:uid="{00000000-0005-0000-0000-0000AF000000}"/>
    <cellStyle name="Normal 15 4" xfId="182" xr:uid="{00000000-0005-0000-0000-0000B0000000}"/>
    <cellStyle name="Normal 15 5" xfId="183" xr:uid="{00000000-0005-0000-0000-0000B1000000}"/>
    <cellStyle name="Normal 15 6" xfId="184" xr:uid="{00000000-0005-0000-0000-0000B2000000}"/>
    <cellStyle name="Normal 15 7" xfId="185" xr:uid="{00000000-0005-0000-0000-0000B3000000}"/>
    <cellStyle name="Normal 15 8" xfId="186" xr:uid="{00000000-0005-0000-0000-0000B4000000}"/>
    <cellStyle name="Normal 15 9" xfId="187" xr:uid="{00000000-0005-0000-0000-0000B5000000}"/>
    <cellStyle name="Normal 16" xfId="188" xr:uid="{00000000-0005-0000-0000-0000B6000000}"/>
    <cellStyle name="Normal 16 10" xfId="189" xr:uid="{00000000-0005-0000-0000-0000B7000000}"/>
    <cellStyle name="Normal 16 11" xfId="190" xr:uid="{00000000-0005-0000-0000-0000B8000000}"/>
    <cellStyle name="Normal 16 12" xfId="191" xr:uid="{00000000-0005-0000-0000-0000B9000000}"/>
    <cellStyle name="Normal 16 13" xfId="192" xr:uid="{00000000-0005-0000-0000-0000BA000000}"/>
    <cellStyle name="Normal 16 14" xfId="193" xr:uid="{00000000-0005-0000-0000-0000BB000000}"/>
    <cellStyle name="Normal 16 15" xfId="194" xr:uid="{00000000-0005-0000-0000-0000BC000000}"/>
    <cellStyle name="Normal 16 16" xfId="195" xr:uid="{00000000-0005-0000-0000-0000BD000000}"/>
    <cellStyle name="Normal 16 17" xfId="196" xr:uid="{00000000-0005-0000-0000-0000BE000000}"/>
    <cellStyle name="Normal 16 2" xfId="197" xr:uid="{00000000-0005-0000-0000-0000BF000000}"/>
    <cellStyle name="Normal 16 3" xfId="198" xr:uid="{00000000-0005-0000-0000-0000C0000000}"/>
    <cellStyle name="Normal 16 4" xfId="199" xr:uid="{00000000-0005-0000-0000-0000C1000000}"/>
    <cellStyle name="Normal 16 5" xfId="200" xr:uid="{00000000-0005-0000-0000-0000C2000000}"/>
    <cellStyle name="Normal 16 6" xfId="201" xr:uid="{00000000-0005-0000-0000-0000C3000000}"/>
    <cellStyle name="Normal 16 7" xfId="202" xr:uid="{00000000-0005-0000-0000-0000C4000000}"/>
    <cellStyle name="Normal 16 8" xfId="203" xr:uid="{00000000-0005-0000-0000-0000C5000000}"/>
    <cellStyle name="Normal 16 9" xfId="204" xr:uid="{00000000-0005-0000-0000-0000C6000000}"/>
    <cellStyle name="Normal 17 2" xfId="205" xr:uid="{00000000-0005-0000-0000-0000C7000000}"/>
    <cellStyle name="Normal 17 2 2" xfId="206" xr:uid="{00000000-0005-0000-0000-0000C8000000}"/>
    <cellStyle name="Normal 17 3" xfId="207" xr:uid="{00000000-0005-0000-0000-0000C9000000}"/>
    <cellStyle name="Normal 17 4" xfId="208" xr:uid="{00000000-0005-0000-0000-0000CA000000}"/>
    <cellStyle name="Normal 18" xfId="209" xr:uid="{00000000-0005-0000-0000-0000CB000000}"/>
    <cellStyle name="Normal 18 2" xfId="210" xr:uid="{00000000-0005-0000-0000-0000CC000000}"/>
    <cellStyle name="Normal 18 3" xfId="211" xr:uid="{00000000-0005-0000-0000-0000CD000000}"/>
    <cellStyle name="Normal 19" xfId="212" xr:uid="{00000000-0005-0000-0000-0000CE000000}"/>
    <cellStyle name="Normal 19 3" xfId="213" xr:uid="{00000000-0005-0000-0000-0000CF000000}"/>
    <cellStyle name="Normal 2" xfId="2" xr:uid="{00000000-0005-0000-0000-0000D0000000}"/>
    <cellStyle name="Normal 2 10" xfId="214" xr:uid="{00000000-0005-0000-0000-0000D1000000}"/>
    <cellStyle name="Normal 2 11" xfId="215" xr:uid="{00000000-0005-0000-0000-0000D2000000}"/>
    <cellStyle name="Normal 2 2" xfId="6" xr:uid="{00000000-0005-0000-0000-0000D3000000}"/>
    <cellStyle name="Normal 2 2 2" xfId="217" xr:uid="{00000000-0005-0000-0000-0000D4000000}"/>
    <cellStyle name="Normal 2 2 3" xfId="216" xr:uid="{00000000-0005-0000-0000-0000D5000000}"/>
    <cellStyle name="Normal 2 3" xfId="218" xr:uid="{00000000-0005-0000-0000-0000D6000000}"/>
    <cellStyle name="Normal 2 3 2" xfId="219" xr:uid="{00000000-0005-0000-0000-0000D7000000}"/>
    <cellStyle name="Normal 2 4" xfId="220" xr:uid="{00000000-0005-0000-0000-0000D8000000}"/>
    <cellStyle name="Normal 2 5" xfId="221" xr:uid="{00000000-0005-0000-0000-0000D9000000}"/>
    <cellStyle name="Normal 2 6" xfId="222" xr:uid="{00000000-0005-0000-0000-0000DA000000}"/>
    <cellStyle name="Normal 2 7" xfId="223" xr:uid="{00000000-0005-0000-0000-0000DB000000}"/>
    <cellStyle name="Normal 2 9" xfId="224" xr:uid="{00000000-0005-0000-0000-0000DC000000}"/>
    <cellStyle name="Normal 20 2" xfId="225" xr:uid="{00000000-0005-0000-0000-0000DD000000}"/>
    <cellStyle name="Normal 21" xfId="226" xr:uid="{00000000-0005-0000-0000-0000DE000000}"/>
    <cellStyle name="Normal 22" xfId="227" xr:uid="{00000000-0005-0000-0000-0000DF000000}"/>
    <cellStyle name="Normal 22 2" xfId="228" xr:uid="{00000000-0005-0000-0000-0000E0000000}"/>
    <cellStyle name="Normal 23" xfId="229" xr:uid="{00000000-0005-0000-0000-0000E1000000}"/>
    <cellStyle name="Normal 24" xfId="230" xr:uid="{00000000-0005-0000-0000-0000E2000000}"/>
    <cellStyle name="Normal 25" xfId="231" xr:uid="{00000000-0005-0000-0000-0000E3000000}"/>
    <cellStyle name="Normal 26" xfId="232" xr:uid="{00000000-0005-0000-0000-0000E4000000}"/>
    <cellStyle name="Normal 26 2" xfId="233" xr:uid="{00000000-0005-0000-0000-0000E5000000}"/>
    <cellStyle name="Normal 27" xfId="234" xr:uid="{00000000-0005-0000-0000-0000E6000000}"/>
    <cellStyle name="Normal 27 2" xfId="235" xr:uid="{00000000-0005-0000-0000-0000E7000000}"/>
    <cellStyle name="Normal 28" xfId="236" xr:uid="{00000000-0005-0000-0000-0000E8000000}"/>
    <cellStyle name="Normal 28 2" xfId="237" xr:uid="{00000000-0005-0000-0000-0000E9000000}"/>
    <cellStyle name="Normal 29" xfId="238" xr:uid="{00000000-0005-0000-0000-0000EA000000}"/>
    <cellStyle name="Normal 3" xfId="4" xr:uid="{00000000-0005-0000-0000-0000EB000000}"/>
    <cellStyle name="Normal 3 2" xfId="240" xr:uid="{00000000-0005-0000-0000-0000EC000000}"/>
    <cellStyle name="Normal 3 2 2" xfId="241" xr:uid="{00000000-0005-0000-0000-0000ED000000}"/>
    <cellStyle name="Normal 3 3" xfId="239" xr:uid="{00000000-0005-0000-0000-0000EE000000}"/>
    <cellStyle name="Normal 30" xfId="242" xr:uid="{00000000-0005-0000-0000-0000EF000000}"/>
    <cellStyle name="Normal 31" xfId="243" xr:uid="{00000000-0005-0000-0000-0000F0000000}"/>
    <cellStyle name="Normal 32" xfId="244" xr:uid="{00000000-0005-0000-0000-0000F1000000}"/>
    <cellStyle name="Normal 33" xfId="245" xr:uid="{00000000-0005-0000-0000-0000F2000000}"/>
    <cellStyle name="Normal 34" xfId="246" xr:uid="{00000000-0005-0000-0000-0000F3000000}"/>
    <cellStyle name="Normal 35" xfId="247" xr:uid="{00000000-0005-0000-0000-0000F4000000}"/>
    <cellStyle name="Normal 36" xfId="248" xr:uid="{00000000-0005-0000-0000-0000F5000000}"/>
    <cellStyle name="Normal 37" xfId="249" xr:uid="{00000000-0005-0000-0000-0000F6000000}"/>
    <cellStyle name="Normal 38" xfId="250" xr:uid="{00000000-0005-0000-0000-0000F7000000}"/>
    <cellStyle name="Normal 39" xfId="251" xr:uid="{00000000-0005-0000-0000-0000F8000000}"/>
    <cellStyle name="Normal 4" xfId="3" xr:uid="{00000000-0005-0000-0000-0000F9000000}"/>
    <cellStyle name="Normal 4 2" xfId="252" xr:uid="{00000000-0005-0000-0000-0000FA000000}"/>
    <cellStyle name="Normal 40" xfId="253" xr:uid="{00000000-0005-0000-0000-0000FB000000}"/>
    <cellStyle name="Normal 41" xfId="254" xr:uid="{00000000-0005-0000-0000-0000FC000000}"/>
    <cellStyle name="Normal 42" xfId="255" xr:uid="{00000000-0005-0000-0000-0000FD000000}"/>
    <cellStyle name="Normal 43" xfId="256" xr:uid="{00000000-0005-0000-0000-0000FE000000}"/>
    <cellStyle name="Normal 44" xfId="257" xr:uid="{00000000-0005-0000-0000-0000FF000000}"/>
    <cellStyle name="Normal 45" xfId="258" xr:uid="{00000000-0005-0000-0000-000000010000}"/>
    <cellStyle name="Normal 46" xfId="259" xr:uid="{00000000-0005-0000-0000-000001010000}"/>
    <cellStyle name="Normal 47" xfId="260" xr:uid="{00000000-0005-0000-0000-000002010000}"/>
    <cellStyle name="Normal 48" xfId="261" xr:uid="{00000000-0005-0000-0000-000003010000}"/>
    <cellStyle name="Normal 49" xfId="262" xr:uid="{00000000-0005-0000-0000-000004010000}"/>
    <cellStyle name="Normal 5" xfId="263" xr:uid="{00000000-0005-0000-0000-000005010000}"/>
    <cellStyle name="Normal 50" xfId="264" xr:uid="{00000000-0005-0000-0000-000006010000}"/>
    <cellStyle name="Normal 51" xfId="265" xr:uid="{00000000-0005-0000-0000-000007010000}"/>
    <cellStyle name="Normal 52" xfId="266" xr:uid="{00000000-0005-0000-0000-000008010000}"/>
    <cellStyle name="Normal 53" xfId="267" xr:uid="{00000000-0005-0000-0000-000009010000}"/>
    <cellStyle name="Normal 54" xfId="268" xr:uid="{00000000-0005-0000-0000-00000A010000}"/>
    <cellStyle name="Normal 55" xfId="269" xr:uid="{00000000-0005-0000-0000-00000B010000}"/>
    <cellStyle name="Normal 56" xfId="270" xr:uid="{00000000-0005-0000-0000-00000C010000}"/>
    <cellStyle name="Normal 57" xfId="271" xr:uid="{00000000-0005-0000-0000-00000D010000}"/>
    <cellStyle name="Normal 58" xfId="272" xr:uid="{00000000-0005-0000-0000-00000E010000}"/>
    <cellStyle name="Normal 59" xfId="273" xr:uid="{00000000-0005-0000-0000-00000F010000}"/>
    <cellStyle name="Normal 6" xfId="274" xr:uid="{00000000-0005-0000-0000-000010010000}"/>
    <cellStyle name="Normal 60" xfId="275" xr:uid="{00000000-0005-0000-0000-000011010000}"/>
    <cellStyle name="Normal 61" xfId="276" xr:uid="{00000000-0005-0000-0000-000012010000}"/>
    <cellStyle name="Normal 62" xfId="277" xr:uid="{00000000-0005-0000-0000-000013010000}"/>
    <cellStyle name="Normal 63" xfId="278" xr:uid="{00000000-0005-0000-0000-000014010000}"/>
    <cellStyle name="Normal 64" xfId="279" xr:uid="{00000000-0005-0000-0000-000015010000}"/>
    <cellStyle name="Normal 65" xfId="280" xr:uid="{00000000-0005-0000-0000-000016010000}"/>
    <cellStyle name="Normal 66" xfId="281" xr:uid="{00000000-0005-0000-0000-000017010000}"/>
    <cellStyle name="Normal 67" xfId="282" xr:uid="{00000000-0005-0000-0000-000018010000}"/>
    <cellStyle name="Normal 68" xfId="283" xr:uid="{00000000-0005-0000-0000-000019010000}"/>
    <cellStyle name="Normal 69" xfId="284" xr:uid="{00000000-0005-0000-0000-00001A010000}"/>
    <cellStyle name="Normal 7" xfId="285" xr:uid="{00000000-0005-0000-0000-00001B010000}"/>
    <cellStyle name="Normal 70" xfId="286" xr:uid="{00000000-0005-0000-0000-00001C010000}"/>
    <cellStyle name="Normal 71" xfId="287" xr:uid="{00000000-0005-0000-0000-00001D010000}"/>
    <cellStyle name="Normal 72" xfId="288" xr:uid="{00000000-0005-0000-0000-00001E010000}"/>
    <cellStyle name="Normal 73" xfId="289" xr:uid="{00000000-0005-0000-0000-00001F010000}"/>
    <cellStyle name="Normal 74" xfId="290" xr:uid="{00000000-0005-0000-0000-000020010000}"/>
    <cellStyle name="Normal 75" xfId="291" xr:uid="{00000000-0005-0000-0000-000021010000}"/>
    <cellStyle name="Normal 76" xfId="292" xr:uid="{00000000-0005-0000-0000-000022010000}"/>
    <cellStyle name="Normal 77" xfId="293" xr:uid="{00000000-0005-0000-0000-000023010000}"/>
    <cellStyle name="Normal 78" xfId="294" xr:uid="{00000000-0005-0000-0000-000024010000}"/>
    <cellStyle name="Normal 79" xfId="295" xr:uid="{00000000-0005-0000-0000-000025010000}"/>
    <cellStyle name="Normal 8" xfId="296" xr:uid="{00000000-0005-0000-0000-000026010000}"/>
    <cellStyle name="Normal 8 10" xfId="297" xr:uid="{00000000-0005-0000-0000-000027010000}"/>
    <cellStyle name="Normal 8 11" xfId="298" xr:uid="{00000000-0005-0000-0000-000028010000}"/>
    <cellStyle name="Normal 8 12" xfId="299" xr:uid="{00000000-0005-0000-0000-000029010000}"/>
    <cellStyle name="Normal 8 13" xfId="300" xr:uid="{00000000-0005-0000-0000-00002A010000}"/>
    <cellStyle name="Normal 8 14" xfId="301" xr:uid="{00000000-0005-0000-0000-00002B010000}"/>
    <cellStyle name="Normal 8 15" xfId="302" xr:uid="{00000000-0005-0000-0000-00002C010000}"/>
    <cellStyle name="Normal 8 16" xfId="303" xr:uid="{00000000-0005-0000-0000-00002D010000}"/>
    <cellStyle name="Normal 8 17" xfId="304" xr:uid="{00000000-0005-0000-0000-00002E010000}"/>
    <cellStyle name="Normal 8 18" xfId="305" xr:uid="{00000000-0005-0000-0000-00002F010000}"/>
    <cellStyle name="Normal 8 19" xfId="306" xr:uid="{00000000-0005-0000-0000-000030010000}"/>
    <cellStyle name="Normal 8 2" xfId="307" xr:uid="{00000000-0005-0000-0000-000031010000}"/>
    <cellStyle name="Normal 8 20" xfId="308" xr:uid="{00000000-0005-0000-0000-000032010000}"/>
    <cellStyle name="Normal 8 21" xfId="309" xr:uid="{00000000-0005-0000-0000-000033010000}"/>
    <cellStyle name="Normal 8 3" xfId="310" xr:uid="{00000000-0005-0000-0000-000034010000}"/>
    <cellStyle name="Normal 8 4" xfId="311" xr:uid="{00000000-0005-0000-0000-000035010000}"/>
    <cellStyle name="Normal 8 5" xfId="312" xr:uid="{00000000-0005-0000-0000-000036010000}"/>
    <cellStyle name="Normal 8 6" xfId="313" xr:uid="{00000000-0005-0000-0000-000037010000}"/>
    <cellStyle name="Normal 8 7" xfId="314" xr:uid="{00000000-0005-0000-0000-000038010000}"/>
    <cellStyle name="Normal 8 8" xfId="315" xr:uid="{00000000-0005-0000-0000-000039010000}"/>
    <cellStyle name="Normal 8 9" xfId="316" xr:uid="{00000000-0005-0000-0000-00003A010000}"/>
    <cellStyle name="Normal 80" xfId="317" xr:uid="{00000000-0005-0000-0000-00003B010000}"/>
    <cellStyle name="Normal 81" xfId="318" xr:uid="{00000000-0005-0000-0000-00003C010000}"/>
    <cellStyle name="Normal 82" xfId="319" xr:uid="{00000000-0005-0000-0000-00003D010000}"/>
    <cellStyle name="Normal 83" xfId="320" xr:uid="{00000000-0005-0000-0000-00003E010000}"/>
    <cellStyle name="Normal 9" xfId="321" xr:uid="{00000000-0005-0000-0000-00003F010000}"/>
    <cellStyle name="Percent [2]" xfId="322" xr:uid="{00000000-0005-0000-0000-000040010000}"/>
    <cellStyle name="Percent 10" xfId="323" xr:uid="{00000000-0005-0000-0000-000041010000}"/>
    <cellStyle name="Percent 100" xfId="324" xr:uid="{00000000-0005-0000-0000-000042010000}"/>
    <cellStyle name="Percent 101" xfId="325" xr:uid="{00000000-0005-0000-0000-000043010000}"/>
    <cellStyle name="Percent 102" xfId="326" xr:uid="{00000000-0005-0000-0000-000044010000}"/>
    <cellStyle name="Percent 103" xfId="327" xr:uid="{00000000-0005-0000-0000-000045010000}"/>
    <cellStyle name="Percent 104" xfId="328" xr:uid="{00000000-0005-0000-0000-000046010000}"/>
    <cellStyle name="Percent 105" xfId="329" xr:uid="{00000000-0005-0000-0000-000047010000}"/>
    <cellStyle name="Percent 106" xfId="330" xr:uid="{00000000-0005-0000-0000-000048010000}"/>
    <cellStyle name="Percent 107" xfId="331" xr:uid="{00000000-0005-0000-0000-000049010000}"/>
    <cellStyle name="Percent 108" xfId="332" xr:uid="{00000000-0005-0000-0000-00004A010000}"/>
    <cellStyle name="Percent 109" xfId="333" xr:uid="{00000000-0005-0000-0000-00004B010000}"/>
    <cellStyle name="Percent 11" xfId="334" xr:uid="{00000000-0005-0000-0000-00004C010000}"/>
    <cellStyle name="Percent 11 2" xfId="335" xr:uid="{00000000-0005-0000-0000-00004D010000}"/>
    <cellStyle name="Percent 110" xfId="336" xr:uid="{00000000-0005-0000-0000-00004E010000}"/>
    <cellStyle name="Percent 111" xfId="337" xr:uid="{00000000-0005-0000-0000-00004F010000}"/>
    <cellStyle name="Percent 112" xfId="338" xr:uid="{00000000-0005-0000-0000-000050010000}"/>
    <cellStyle name="Percent 12" xfId="339" xr:uid="{00000000-0005-0000-0000-000051010000}"/>
    <cellStyle name="Percent 12 2" xfId="340" xr:uid="{00000000-0005-0000-0000-000052010000}"/>
    <cellStyle name="Percent 13" xfId="341" xr:uid="{00000000-0005-0000-0000-000053010000}"/>
    <cellStyle name="Percent 13 2" xfId="342" xr:uid="{00000000-0005-0000-0000-000054010000}"/>
    <cellStyle name="Percent 14" xfId="343" xr:uid="{00000000-0005-0000-0000-000055010000}"/>
    <cellStyle name="Percent 14 2" xfId="344" xr:uid="{00000000-0005-0000-0000-000056010000}"/>
    <cellStyle name="Percent 15" xfId="345" xr:uid="{00000000-0005-0000-0000-000057010000}"/>
    <cellStyle name="Percent 15 2" xfId="346" xr:uid="{00000000-0005-0000-0000-000058010000}"/>
    <cellStyle name="Percent 16" xfId="347" xr:uid="{00000000-0005-0000-0000-000059010000}"/>
    <cellStyle name="Percent 16 2" xfId="348" xr:uid="{00000000-0005-0000-0000-00005A010000}"/>
    <cellStyle name="Percent 17" xfId="349" xr:uid="{00000000-0005-0000-0000-00005B010000}"/>
    <cellStyle name="Percent 17 2" xfId="350" xr:uid="{00000000-0005-0000-0000-00005C010000}"/>
    <cellStyle name="Percent 18" xfId="351" xr:uid="{00000000-0005-0000-0000-00005D010000}"/>
    <cellStyle name="Percent 18 2" xfId="352" xr:uid="{00000000-0005-0000-0000-00005E010000}"/>
    <cellStyle name="Percent 19" xfId="353" xr:uid="{00000000-0005-0000-0000-00005F010000}"/>
    <cellStyle name="Percent 19 2" xfId="354" xr:uid="{00000000-0005-0000-0000-000060010000}"/>
    <cellStyle name="Percent 2" xfId="355" xr:uid="{00000000-0005-0000-0000-000061010000}"/>
    <cellStyle name="Percent 20" xfId="356" xr:uid="{00000000-0005-0000-0000-000062010000}"/>
    <cellStyle name="Percent 20 2" xfId="357" xr:uid="{00000000-0005-0000-0000-000063010000}"/>
    <cellStyle name="Percent 21" xfId="358" xr:uid="{00000000-0005-0000-0000-000064010000}"/>
    <cellStyle name="Percent 21 2" xfId="359" xr:uid="{00000000-0005-0000-0000-000065010000}"/>
    <cellStyle name="Percent 22" xfId="360" xr:uid="{00000000-0005-0000-0000-000066010000}"/>
    <cellStyle name="Percent 22 2" xfId="361" xr:uid="{00000000-0005-0000-0000-000067010000}"/>
    <cellStyle name="Percent 23" xfId="362" xr:uid="{00000000-0005-0000-0000-000068010000}"/>
    <cellStyle name="Percent 23 2" xfId="363" xr:uid="{00000000-0005-0000-0000-000069010000}"/>
    <cellStyle name="Percent 24" xfId="364" xr:uid="{00000000-0005-0000-0000-00006A010000}"/>
    <cellStyle name="Percent 24 2" xfId="365" xr:uid="{00000000-0005-0000-0000-00006B010000}"/>
    <cellStyle name="Percent 25" xfId="366" xr:uid="{00000000-0005-0000-0000-00006C010000}"/>
    <cellStyle name="Percent 25 2" xfId="367" xr:uid="{00000000-0005-0000-0000-00006D010000}"/>
    <cellStyle name="Percent 26" xfId="368" xr:uid="{00000000-0005-0000-0000-00006E010000}"/>
    <cellStyle name="Percent 26 2" xfId="369" xr:uid="{00000000-0005-0000-0000-00006F010000}"/>
    <cellStyle name="Percent 27" xfId="370" xr:uid="{00000000-0005-0000-0000-000070010000}"/>
    <cellStyle name="Percent 27 2" xfId="371" xr:uid="{00000000-0005-0000-0000-000071010000}"/>
    <cellStyle name="Percent 28" xfId="372" xr:uid="{00000000-0005-0000-0000-000072010000}"/>
    <cellStyle name="Percent 28 2" xfId="373" xr:uid="{00000000-0005-0000-0000-000073010000}"/>
    <cellStyle name="Percent 29" xfId="374" xr:uid="{00000000-0005-0000-0000-000074010000}"/>
    <cellStyle name="Percent 29 2" xfId="375" xr:uid="{00000000-0005-0000-0000-000075010000}"/>
    <cellStyle name="Percent 3" xfId="376" xr:uid="{00000000-0005-0000-0000-000076010000}"/>
    <cellStyle name="Percent 30" xfId="377" xr:uid="{00000000-0005-0000-0000-000077010000}"/>
    <cellStyle name="Percent 30 2" xfId="378" xr:uid="{00000000-0005-0000-0000-000078010000}"/>
    <cellStyle name="Percent 31" xfId="379" xr:uid="{00000000-0005-0000-0000-000079010000}"/>
    <cellStyle name="Percent 31 2" xfId="380" xr:uid="{00000000-0005-0000-0000-00007A010000}"/>
    <cellStyle name="Percent 32" xfId="381" xr:uid="{00000000-0005-0000-0000-00007B010000}"/>
    <cellStyle name="Percent 32 2" xfId="382" xr:uid="{00000000-0005-0000-0000-00007C010000}"/>
    <cellStyle name="Percent 33" xfId="383" xr:uid="{00000000-0005-0000-0000-00007D010000}"/>
    <cellStyle name="Percent 33 2" xfId="384" xr:uid="{00000000-0005-0000-0000-00007E010000}"/>
    <cellStyle name="Percent 34" xfId="385" xr:uid="{00000000-0005-0000-0000-00007F010000}"/>
    <cellStyle name="Percent 34 2" xfId="386" xr:uid="{00000000-0005-0000-0000-000080010000}"/>
    <cellStyle name="Percent 35" xfId="387" xr:uid="{00000000-0005-0000-0000-000081010000}"/>
    <cellStyle name="Percent 35 2" xfId="388" xr:uid="{00000000-0005-0000-0000-000082010000}"/>
    <cellStyle name="Percent 36" xfId="389" xr:uid="{00000000-0005-0000-0000-000083010000}"/>
    <cellStyle name="Percent 36 2" xfId="390" xr:uid="{00000000-0005-0000-0000-000084010000}"/>
    <cellStyle name="Percent 37" xfId="391" xr:uid="{00000000-0005-0000-0000-000085010000}"/>
    <cellStyle name="Percent 37 2" xfId="392" xr:uid="{00000000-0005-0000-0000-000086010000}"/>
    <cellStyle name="Percent 38" xfId="393" xr:uid="{00000000-0005-0000-0000-000087010000}"/>
    <cellStyle name="Percent 38 2" xfId="394" xr:uid="{00000000-0005-0000-0000-000088010000}"/>
    <cellStyle name="Percent 39" xfId="395" xr:uid="{00000000-0005-0000-0000-000089010000}"/>
    <cellStyle name="Percent 39 2" xfId="396" xr:uid="{00000000-0005-0000-0000-00008A010000}"/>
    <cellStyle name="Percent 4" xfId="397" xr:uid="{00000000-0005-0000-0000-00008B010000}"/>
    <cellStyle name="Percent 4 2" xfId="398" xr:uid="{00000000-0005-0000-0000-00008C010000}"/>
    <cellStyle name="Percent 4 3" xfId="399" xr:uid="{00000000-0005-0000-0000-00008D010000}"/>
    <cellStyle name="Percent 4 4" xfId="400" xr:uid="{00000000-0005-0000-0000-00008E010000}"/>
    <cellStyle name="Percent 40" xfId="401" xr:uid="{00000000-0005-0000-0000-00008F010000}"/>
    <cellStyle name="Percent 40 2" xfId="402" xr:uid="{00000000-0005-0000-0000-000090010000}"/>
    <cellStyle name="Percent 41" xfId="403" xr:uid="{00000000-0005-0000-0000-000091010000}"/>
    <cellStyle name="Percent 41 2" xfId="404" xr:uid="{00000000-0005-0000-0000-000092010000}"/>
    <cellStyle name="Percent 42" xfId="405" xr:uid="{00000000-0005-0000-0000-000093010000}"/>
    <cellStyle name="Percent 42 2" xfId="406" xr:uid="{00000000-0005-0000-0000-000094010000}"/>
    <cellStyle name="Percent 43" xfId="407" xr:uid="{00000000-0005-0000-0000-000095010000}"/>
    <cellStyle name="Percent 43 2" xfId="408" xr:uid="{00000000-0005-0000-0000-000096010000}"/>
    <cellStyle name="Percent 44" xfId="409" xr:uid="{00000000-0005-0000-0000-000097010000}"/>
    <cellStyle name="Percent 44 2" xfId="410" xr:uid="{00000000-0005-0000-0000-000098010000}"/>
    <cellStyle name="Percent 45" xfId="411" xr:uid="{00000000-0005-0000-0000-000099010000}"/>
    <cellStyle name="Percent 45 2" xfId="412" xr:uid="{00000000-0005-0000-0000-00009A010000}"/>
    <cellStyle name="Percent 46" xfId="413" xr:uid="{00000000-0005-0000-0000-00009B010000}"/>
    <cellStyle name="Percent 46 2" xfId="414" xr:uid="{00000000-0005-0000-0000-00009C010000}"/>
    <cellStyle name="Percent 47" xfId="415" xr:uid="{00000000-0005-0000-0000-00009D010000}"/>
    <cellStyle name="Percent 47 2" xfId="416" xr:uid="{00000000-0005-0000-0000-00009E010000}"/>
    <cellStyle name="Percent 48" xfId="417" xr:uid="{00000000-0005-0000-0000-00009F010000}"/>
    <cellStyle name="Percent 48 2" xfId="418" xr:uid="{00000000-0005-0000-0000-0000A0010000}"/>
    <cellStyle name="Percent 49" xfId="419" xr:uid="{00000000-0005-0000-0000-0000A1010000}"/>
    <cellStyle name="Percent 49 2" xfId="420" xr:uid="{00000000-0005-0000-0000-0000A2010000}"/>
    <cellStyle name="Percent 5" xfId="421" xr:uid="{00000000-0005-0000-0000-0000A3010000}"/>
    <cellStyle name="Percent 50" xfId="422" xr:uid="{00000000-0005-0000-0000-0000A4010000}"/>
    <cellStyle name="Percent 50 2" xfId="423" xr:uid="{00000000-0005-0000-0000-0000A5010000}"/>
    <cellStyle name="Percent 51" xfId="424" xr:uid="{00000000-0005-0000-0000-0000A6010000}"/>
    <cellStyle name="Percent 51 2" xfId="425" xr:uid="{00000000-0005-0000-0000-0000A7010000}"/>
    <cellStyle name="Percent 52" xfId="426" xr:uid="{00000000-0005-0000-0000-0000A8010000}"/>
    <cellStyle name="Percent 52 2" xfId="427" xr:uid="{00000000-0005-0000-0000-0000A9010000}"/>
    <cellStyle name="Percent 53" xfId="428" xr:uid="{00000000-0005-0000-0000-0000AA010000}"/>
    <cellStyle name="Percent 53 2" xfId="429" xr:uid="{00000000-0005-0000-0000-0000AB010000}"/>
    <cellStyle name="Percent 54" xfId="430" xr:uid="{00000000-0005-0000-0000-0000AC010000}"/>
    <cellStyle name="Percent 54 2" xfId="431" xr:uid="{00000000-0005-0000-0000-0000AD010000}"/>
    <cellStyle name="Percent 55" xfId="432" xr:uid="{00000000-0005-0000-0000-0000AE010000}"/>
    <cellStyle name="Percent 55 2" xfId="433" xr:uid="{00000000-0005-0000-0000-0000AF010000}"/>
    <cellStyle name="Percent 56" xfId="434" xr:uid="{00000000-0005-0000-0000-0000B0010000}"/>
    <cellStyle name="Percent 56 2" xfId="435" xr:uid="{00000000-0005-0000-0000-0000B1010000}"/>
    <cellStyle name="Percent 57" xfId="436" xr:uid="{00000000-0005-0000-0000-0000B2010000}"/>
    <cellStyle name="Percent 57 2" xfId="437" xr:uid="{00000000-0005-0000-0000-0000B3010000}"/>
    <cellStyle name="Percent 58" xfId="438" xr:uid="{00000000-0005-0000-0000-0000B4010000}"/>
    <cellStyle name="Percent 58 2" xfId="439" xr:uid="{00000000-0005-0000-0000-0000B5010000}"/>
    <cellStyle name="Percent 59" xfId="440" xr:uid="{00000000-0005-0000-0000-0000B6010000}"/>
    <cellStyle name="Percent 59 2" xfId="441" xr:uid="{00000000-0005-0000-0000-0000B7010000}"/>
    <cellStyle name="Percent 6" xfId="442" xr:uid="{00000000-0005-0000-0000-0000B8010000}"/>
    <cellStyle name="Percent 6 2" xfId="443" xr:uid="{00000000-0005-0000-0000-0000B9010000}"/>
    <cellStyle name="Percent 60" xfId="444" xr:uid="{00000000-0005-0000-0000-0000BA010000}"/>
    <cellStyle name="Percent 60 2" xfId="445" xr:uid="{00000000-0005-0000-0000-0000BB010000}"/>
    <cellStyle name="Percent 61" xfId="446" xr:uid="{00000000-0005-0000-0000-0000BC010000}"/>
    <cellStyle name="Percent 61 2" xfId="447" xr:uid="{00000000-0005-0000-0000-0000BD010000}"/>
    <cellStyle name="Percent 62" xfId="448" xr:uid="{00000000-0005-0000-0000-0000BE010000}"/>
    <cellStyle name="Percent 62 2" xfId="449" xr:uid="{00000000-0005-0000-0000-0000BF010000}"/>
    <cellStyle name="Percent 63" xfId="450" xr:uid="{00000000-0005-0000-0000-0000C0010000}"/>
    <cellStyle name="Percent 63 2" xfId="451" xr:uid="{00000000-0005-0000-0000-0000C1010000}"/>
    <cellStyle name="Percent 64" xfId="452" xr:uid="{00000000-0005-0000-0000-0000C2010000}"/>
    <cellStyle name="Percent 64 2" xfId="453" xr:uid="{00000000-0005-0000-0000-0000C3010000}"/>
    <cellStyle name="Percent 65" xfId="454" xr:uid="{00000000-0005-0000-0000-0000C4010000}"/>
    <cellStyle name="Percent 65 2" xfId="455" xr:uid="{00000000-0005-0000-0000-0000C5010000}"/>
    <cellStyle name="Percent 66" xfId="456" xr:uid="{00000000-0005-0000-0000-0000C6010000}"/>
    <cellStyle name="Percent 66 2" xfId="457" xr:uid="{00000000-0005-0000-0000-0000C7010000}"/>
    <cellStyle name="Percent 67" xfId="458" xr:uid="{00000000-0005-0000-0000-0000C8010000}"/>
    <cellStyle name="Percent 67 2" xfId="459" xr:uid="{00000000-0005-0000-0000-0000C9010000}"/>
    <cellStyle name="Percent 68" xfId="460" xr:uid="{00000000-0005-0000-0000-0000CA010000}"/>
    <cellStyle name="Percent 68 2" xfId="461" xr:uid="{00000000-0005-0000-0000-0000CB010000}"/>
    <cellStyle name="Percent 69" xfId="462" xr:uid="{00000000-0005-0000-0000-0000CC010000}"/>
    <cellStyle name="Percent 69 2" xfId="463" xr:uid="{00000000-0005-0000-0000-0000CD010000}"/>
    <cellStyle name="Percent 7" xfId="464" xr:uid="{00000000-0005-0000-0000-0000CE010000}"/>
    <cellStyle name="Percent 7 2" xfId="465" xr:uid="{00000000-0005-0000-0000-0000CF010000}"/>
    <cellStyle name="Percent 70" xfId="466" xr:uid="{00000000-0005-0000-0000-0000D0010000}"/>
    <cellStyle name="Percent 71" xfId="467" xr:uid="{00000000-0005-0000-0000-0000D1010000}"/>
    <cellStyle name="Percent 72" xfId="468" xr:uid="{00000000-0005-0000-0000-0000D2010000}"/>
    <cellStyle name="Percent 73" xfId="469" xr:uid="{00000000-0005-0000-0000-0000D3010000}"/>
    <cellStyle name="Percent 74" xfId="470" xr:uid="{00000000-0005-0000-0000-0000D4010000}"/>
    <cellStyle name="Percent 75" xfId="471" xr:uid="{00000000-0005-0000-0000-0000D5010000}"/>
    <cellStyle name="Percent 76" xfId="472" xr:uid="{00000000-0005-0000-0000-0000D6010000}"/>
    <cellStyle name="Percent 77" xfId="473" xr:uid="{00000000-0005-0000-0000-0000D7010000}"/>
    <cellStyle name="Percent 78" xfId="474" xr:uid="{00000000-0005-0000-0000-0000D8010000}"/>
    <cellStyle name="Percent 79" xfId="475" xr:uid="{00000000-0005-0000-0000-0000D9010000}"/>
    <cellStyle name="Percent 8" xfId="476" xr:uid="{00000000-0005-0000-0000-0000DA010000}"/>
    <cellStyle name="Percent 8 2" xfId="477" xr:uid="{00000000-0005-0000-0000-0000DB010000}"/>
    <cellStyle name="Percent 80" xfId="478" xr:uid="{00000000-0005-0000-0000-0000DC010000}"/>
    <cellStyle name="Percent 81" xfId="479" xr:uid="{00000000-0005-0000-0000-0000DD010000}"/>
    <cellStyle name="Percent 82" xfId="480" xr:uid="{00000000-0005-0000-0000-0000DE010000}"/>
    <cellStyle name="Percent 83" xfId="481" xr:uid="{00000000-0005-0000-0000-0000DF010000}"/>
    <cellStyle name="Percent 84" xfId="482" xr:uid="{00000000-0005-0000-0000-0000E0010000}"/>
    <cellStyle name="Percent 85" xfId="483" xr:uid="{00000000-0005-0000-0000-0000E1010000}"/>
    <cellStyle name="Percent 86" xfId="484" xr:uid="{00000000-0005-0000-0000-0000E2010000}"/>
    <cellStyle name="Percent 87" xfId="485" xr:uid="{00000000-0005-0000-0000-0000E3010000}"/>
    <cellStyle name="Percent 88" xfId="486" xr:uid="{00000000-0005-0000-0000-0000E4010000}"/>
    <cellStyle name="Percent 89" xfId="487" xr:uid="{00000000-0005-0000-0000-0000E5010000}"/>
    <cellStyle name="Percent 9" xfId="488" xr:uid="{00000000-0005-0000-0000-0000E6010000}"/>
    <cellStyle name="Percent 9 2" xfId="489" xr:uid="{00000000-0005-0000-0000-0000E7010000}"/>
    <cellStyle name="Percent 90" xfId="490" xr:uid="{00000000-0005-0000-0000-0000E8010000}"/>
    <cellStyle name="Percent 91" xfId="491" xr:uid="{00000000-0005-0000-0000-0000E9010000}"/>
    <cellStyle name="Percent 92" xfId="492" xr:uid="{00000000-0005-0000-0000-0000EA010000}"/>
    <cellStyle name="Percent 93" xfId="493" xr:uid="{00000000-0005-0000-0000-0000EB010000}"/>
    <cellStyle name="Percent 94" xfId="494" xr:uid="{00000000-0005-0000-0000-0000EC010000}"/>
    <cellStyle name="Percent 95" xfId="495" xr:uid="{00000000-0005-0000-0000-0000ED010000}"/>
    <cellStyle name="Percent 96" xfId="496" xr:uid="{00000000-0005-0000-0000-0000EE010000}"/>
    <cellStyle name="Percent 97" xfId="497" xr:uid="{00000000-0005-0000-0000-0000EF010000}"/>
    <cellStyle name="Percent 98" xfId="498" xr:uid="{00000000-0005-0000-0000-0000F0010000}"/>
    <cellStyle name="Percent 99" xfId="499" xr:uid="{00000000-0005-0000-0000-0000F1010000}"/>
    <cellStyle name="Porcentaje" xfId="9" builtinId="5"/>
    <cellStyle name="Porcentaje 2" xfId="8" xr:uid="{00000000-0005-0000-0000-0000F3010000}"/>
    <cellStyle name="Porcentual 3" xfId="500" xr:uid="{00000000-0005-0000-0000-0000F4010000}"/>
    <cellStyle name="Total 10" xfId="501" xr:uid="{00000000-0005-0000-0000-0000F5010000}"/>
    <cellStyle name="Total 10 2" xfId="502" xr:uid="{00000000-0005-0000-0000-0000F6010000}"/>
    <cellStyle name="Total 11" xfId="503" xr:uid="{00000000-0005-0000-0000-0000F7010000}"/>
    <cellStyle name="Total 11 2" xfId="504" xr:uid="{00000000-0005-0000-0000-0000F8010000}"/>
    <cellStyle name="Total 12" xfId="505" xr:uid="{00000000-0005-0000-0000-0000F9010000}"/>
    <cellStyle name="Total 12 2" xfId="506" xr:uid="{00000000-0005-0000-0000-0000FA010000}"/>
    <cellStyle name="Total 13" xfId="507" xr:uid="{00000000-0005-0000-0000-0000FB010000}"/>
    <cellStyle name="Total 13 2" xfId="508" xr:uid="{00000000-0005-0000-0000-0000FC010000}"/>
    <cellStyle name="Total 14" xfId="509" xr:uid="{00000000-0005-0000-0000-0000FD010000}"/>
    <cellStyle name="Total 14 2" xfId="510" xr:uid="{00000000-0005-0000-0000-0000FE010000}"/>
    <cellStyle name="Total 15" xfId="511" xr:uid="{00000000-0005-0000-0000-0000FF010000}"/>
    <cellStyle name="Total 15 2" xfId="512" xr:uid="{00000000-0005-0000-0000-000000020000}"/>
    <cellStyle name="Total 16" xfId="513" xr:uid="{00000000-0005-0000-0000-000001020000}"/>
    <cellStyle name="Total 16 2" xfId="514" xr:uid="{00000000-0005-0000-0000-000002020000}"/>
    <cellStyle name="Total 17" xfId="515" xr:uid="{00000000-0005-0000-0000-000003020000}"/>
    <cellStyle name="Total 17 2" xfId="516" xr:uid="{00000000-0005-0000-0000-000004020000}"/>
    <cellStyle name="Total 18" xfId="517" xr:uid="{00000000-0005-0000-0000-000005020000}"/>
    <cellStyle name="Total 18 2" xfId="518" xr:uid="{00000000-0005-0000-0000-000006020000}"/>
    <cellStyle name="Total 19" xfId="519" xr:uid="{00000000-0005-0000-0000-000007020000}"/>
    <cellStyle name="Total 19 2" xfId="520" xr:uid="{00000000-0005-0000-0000-000008020000}"/>
    <cellStyle name="Total 2" xfId="521" xr:uid="{00000000-0005-0000-0000-000009020000}"/>
    <cellStyle name="Total 20" xfId="522" xr:uid="{00000000-0005-0000-0000-00000A020000}"/>
    <cellStyle name="Total 20 2" xfId="523" xr:uid="{00000000-0005-0000-0000-00000B020000}"/>
    <cellStyle name="Total 21" xfId="524" xr:uid="{00000000-0005-0000-0000-00000C020000}"/>
    <cellStyle name="Total 21 2" xfId="525" xr:uid="{00000000-0005-0000-0000-00000D020000}"/>
    <cellStyle name="Total 22" xfId="526" xr:uid="{00000000-0005-0000-0000-00000E020000}"/>
    <cellStyle name="Total 22 2" xfId="527" xr:uid="{00000000-0005-0000-0000-00000F020000}"/>
    <cellStyle name="Total 23" xfId="528" xr:uid="{00000000-0005-0000-0000-000010020000}"/>
    <cellStyle name="Total 23 2" xfId="529" xr:uid="{00000000-0005-0000-0000-000011020000}"/>
    <cellStyle name="Total 24" xfId="530" xr:uid="{00000000-0005-0000-0000-000012020000}"/>
    <cellStyle name="Total 24 2" xfId="531" xr:uid="{00000000-0005-0000-0000-000013020000}"/>
    <cellStyle name="Total 25" xfId="532" xr:uid="{00000000-0005-0000-0000-000014020000}"/>
    <cellStyle name="Total 25 2" xfId="533" xr:uid="{00000000-0005-0000-0000-000015020000}"/>
    <cellStyle name="Total 3" xfId="534" xr:uid="{00000000-0005-0000-0000-000016020000}"/>
    <cellStyle name="Total 3 2" xfId="535" xr:uid="{00000000-0005-0000-0000-000017020000}"/>
    <cellStyle name="Total 4" xfId="536" xr:uid="{00000000-0005-0000-0000-000018020000}"/>
    <cellStyle name="Total 4 2" xfId="537" xr:uid="{00000000-0005-0000-0000-000019020000}"/>
    <cellStyle name="Total 5" xfId="538" xr:uid="{00000000-0005-0000-0000-00001A020000}"/>
    <cellStyle name="Total 5 2" xfId="539" xr:uid="{00000000-0005-0000-0000-00001B020000}"/>
    <cellStyle name="Total 6" xfId="540" xr:uid="{00000000-0005-0000-0000-00001C020000}"/>
    <cellStyle name="Total 6 2" xfId="541" xr:uid="{00000000-0005-0000-0000-00001D020000}"/>
    <cellStyle name="Total 7" xfId="542" xr:uid="{00000000-0005-0000-0000-00001E020000}"/>
    <cellStyle name="Total 7 2" xfId="543" xr:uid="{00000000-0005-0000-0000-00001F020000}"/>
    <cellStyle name="Total 8" xfId="544" xr:uid="{00000000-0005-0000-0000-000020020000}"/>
    <cellStyle name="Total 8 2" xfId="545" xr:uid="{00000000-0005-0000-0000-000021020000}"/>
    <cellStyle name="Total 9" xfId="546" xr:uid="{00000000-0005-0000-0000-000022020000}"/>
    <cellStyle name="Total 9 2" xfId="547" xr:uid="{00000000-0005-0000-0000-000023020000}"/>
    <cellStyle name="Unprot" xfId="548" xr:uid="{00000000-0005-0000-0000-000024020000}"/>
    <cellStyle name="Unprot$" xfId="549" xr:uid="{00000000-0005-0000-0000-000025020000}"/>
    <cellStyle name="Unprot$ 10" xfId="550" xr:uid="{00000000-0005-0000-0000-000026020000}"/>
    <cellStyle name="Unprot$ 11" xfId="551" xr:uid="{00000000-0005-0000-0000-000027020000}"/>
    <cellStyle name="Unprot$ 12" xfId="552" xr:uid="{00000000-0005-0000-0000-000028020000}"/>
    <cellStyle name="Unprot$ 13" xfId="553" xr:uid="{00000000-0005-0000-0000-000029020000}"/>
    <cellStyle name="Unprot$ 14" xfId="554" xr:uid="{00000000-0005-0000-0000-00002A020000}"/>
    <cellStyle name="Unprot$ 15" xfId="555" xr:uid="{00000000-0005-0000-0000-00002B020000}"/>
    <cellStyle name="Unprot$ 16" xfId="556" xr:uid="{00000000-0005-0000-0000-00002C020000}"/>
    <cellStyle name="Unprot$ 17" xfId="557" xr:uid="{00000000-0005-0000-0000-00002D020000}"/>
    <cellStyle name="Unprot$ 18" xfId="558" xr:uid="{00000000-0005-0000-0000-00002E020000}"/>
    <cellStyle name="Unprot$ 19" xfId="559" xr:uid="{00000000-0005-0000-0000-00002F020000}"/>
    <cellStyle name="Unprot$ 2" xfId="560" xr:uid="{00000000-0005-0000-0000-000030020000}"/>
    <cellStyle name="Unprot$ 20" xfId="561" xr:uid="{00000000-0005-0000-0000-000031020000}"/>
    <cellStyle name="Unprot$ 21" xfId="562" xr:uid="{00000000-0005-0000-0000-000032020000}"/>
    <cellStyle name="Unprot$ 22" xfId="563" xr:uid="{00000000-0005-0000-0000-000033020000}"/>
    <cellStyle name="Unprot$ 23" xfId="564" xr:uid="{00000000-0005-0000-0000-000034020000}"/>
    <cellStyle name="Unprot$ 24" xfId="565" xr:uid="{00000000-0005-0000-0000-000035020000}"/>
    <cellStyle name="Unprot$ 25" xfId="566" xr:uid="{00000000-0005-0000-0000-000036020000}"/>
    <cellStyle name="Unprot$ 26" xfId="567" xr:uid="{00000000-0005-0000-0000-000037020000}"/>
    <cellStyle name="Unprot$ 27" xfId="568" xr:uid="{00000000-0005-0000-0000-000038020000}"/>
    <cellStyle name="Unprot$ 28" xfId="569" xr:uid="{00000000-0005-0000-0000-000039020000}"/>
    <cellStyle name="Unprot$ 29" xfId="570" xr:uid="{00000000-0005-0000-0000-00003A020000}"/>
    <cellStyle name="Unprot$ 3" xfId="571" xr:uid="{00000000-0005-0000-0000-00003B020000}"/>
    <cellStyle name="Unprot$ 30" xfId="572" xr:uid="{00000000-0005-0000-0000-00003C020000}"/>
    <cellStyle name="Unprot$ 31" xfId="573" xr:uid="{00000000-0005-0000-0000-00003D020000}"/>
    <cellStyle name="Unprot$ 32" xfId="574" xr:uid="{00000000-0005-0000-0000-00003E020000}"/>
    <cellStyle name="Unprot$ 33" xfId="575" xr:uid="{00000000-0005-0000-0000-00003F020000}"/>
    <cellStyle name="Unprot$ 34" xfId="576" xr:uid="{00000000-0005-0000-0000-000040020000}"/>
    <cellStyle name="Unprot$ 35" xfId="577" xr:uid="{00000000-0005-0000-0000-000041020000}"/>
    <cellStyle name="Unprot$ 36" xfId="578" xr:uid="{00000000-0005-0000-0000-000042020000}"/>
    <cellStyle name="Unprot$ 37" xfId="579" xr:uid="{00000000-0005-0000-0000-000043020000}"/>
    <cellStyle name="Unprot$ 38" xfId="580" xr:uid="{00000000-0005-0000-0000-000044020000}"/>
    <cellStyle name="Unprot$ 39" xfId="581" xr:uid="{00000000-0005-0000-0000-000045020000}"/>
    <cellStyle name="Unprot$ 4" xfId="582" xr:uid="{00000000-0005-0000-0000-000046020000}"/>
    <cellStyle name="Unprot$ 40" xfId="583" xr:uid="{00000000-0005-0000-0000-000047020000}"/>
    <cellStyle name="Unprot$ 41" xfId="584" xr:uid="{00000000-0005-0000-0000-000048020000}"/>
    <cellStyle name="Unprot$ 42" xfId="585" xr:uid="{00000000-0005-0000-0000-000049020000}"/>
    <cellStyle name="Unprot$ 43" xfId="586" xr:uid="{00000000-0005-0000-0000-00004A020000}"/>
    <cellStyle name="Unprot$ 44" xfId="587" xr:uid="{00000000-0005-0000-0000-00004B020000}"/>
    <cellStyle name="Unprot$ 45" xfId="588" xr:uid="{00000000-0005-0000-0000-00004C020000}"/>
    <cellStyle name="Unprot$ 46" xfId="589" xr:uid="{00000000-0005-0000-0000-00004D020000}"/>
    <cellStyle name="Unprot$ 47" xfId="590" xr:uid="{00000000-0005-0000-0000-00004E020000}"/>
    <cellStyle name="Unprot$ 48" xfId="591" xr:uid="{00000000-0005-0000-0000-00004F020000}"/>
    <cellStyle name="Unprot$ 49" xfId="592" xr:uid="{00000000-0005-0000-0000-000050020000}"/>
    <cellStyle name="Unprot$ 5" xfId="593" xr:uid="{00000000-0005-0000-0000-000051020000}"/>
    <cellStyle name="Unprot$ 50" xfId="594" xr:uid="{00000000-0005-0000-0000-000052020000}"/>
    <cellStyle name="Unprot$ 51" xfId="595" xr:uid="{00000000-0005-0000-0000-000053020000}"/>
    <cellStyle name="Unprot$ 52" xfId="596" xr:uid="{00000000-0005-0000-0000-000054020000}"/>
    <cellStyle name="Unprot$ 53" xfId="597" xr:uid="{00000000-0005-0000-0000-000055020000}"/>
    <cellStyle name="Unprot$ 54" xfId="598" xr:uid="{00000000-0005-0000-0000-000056020000}"/>
    <cellStyle name="Unprot$ 55" xfId="599" xr:uid="{00000000-0005-0000-0000-000057020000}"/>
    <cellStyle name="Unprot$ 56" xfId="600" xr:uid="{00000000-0005-0000-0000-000058020000}"/>
    <cellStyle name="Unprot$ 57" xfId="601" xr:uid="{00000000-0005-0000-0000-000059020000}"/>
    <cellStyle name="Unprot$ 58" xfId="602" xr:uid="{00000000-0005-0000-0000-00005A020000}"/>
    <cellStyle name="Unprot$ 59" xfId="603" xr:uid="{00000000-0005-0000-0000-00005B020000}"/>
    <cellStyle name="Unprot$ 6" xfId="604" xr:uid="{00000000-0005-0000-0000-00005C020000}"/>
    <cellStyle name="Unprot$ 60" xfId="605" xr:uid="{00000000-0005-0000-0000-00005D020000}"/>
    <cellStyle name="Unprot$ 61" xfId="606" xr:uid="{00000000-0005-0000-0000-00005E020000}"/>
    <cellStyle name="Unprot$ 62" xfId="607" xr:uid="{00000000-0005-0000-0000-00005F020000}"/>
    <cellStyle name="Unprot$ 63" xfId="608" xr:uid="{00000000-0005-0000-0000-000060020000}"/>
    <cellStyle name="Unprot$ 64" xfId="609" xr:uid="{00000000-0005-0000-0000-000061020000}"/>
    <cellStyle name="Unprot$ 65" xfId="610" xr:uid="{00000000-0005-0000-0000-000062020000}"/>
    <cellStyle name="Unprot$ 66" xfId="611" xr:uid="{00000000-0005-0000-0000-000063020000}"/>
    <cellStyle name="Unprot$ 67" xfId="612" xr:uid="{00000000-0005-0000-0000-000064020000}"/>
    <cellStyle name="Unprot$ 68" xfId="613" xr:uid="{00000000-0005-0000-0000-000065020000}"/>
    <cellStyle name="Unprot$ 69" xfId="614" xr:uid="{00000000-0005-0000-0000-000066020000}"/>
    <cellStyle name="Unprot$ 7" xfId="615" xr:uid="{00000000-0005-0000-0000-000067020000}"/>
    <cellStyle name="Unprot$ 8" xfId="616" xr:uid="{00000000-0005-0000-0000-000068020000}"/>
    <cellStyle name="Unprot$ 9" xfId="617" xr:uid="{00000000-0005-0000-0000-000069020000}"/>
    <cellStyle name="Unprotect" xfId="618" xr:uid="{00000000-0005-0000-0000-00006A020000}"/>
  </cellStyles>
  <dxfs count="108">
    <dxf>
      <font>
        <b/>
        <i val="0"/>
        <color theme="0"/>
      </font>
      <fill>
        <patternFill>
          <bgColor rgb="FFFF0000"/>
        </patternFill>
      </fill>
    </dxf>
    <dxf>
      <font>
        <color theme="0"/>
      </font>
    </dxf>
    <dxf>
      <font>
        <b val="0"/>
        <i val="0"/>
        <color theme="1"/>
      </font>
      <fill>
        <patternFill>
          <bgColor theme="9" tint="0.79998168889431442"/>
        </patternFill>
      </fill>
    </dxf>
    <dxf>
      <font>
        <b val="0"/>
        <i val="0"/>
      </font>
      <fill>
        <patternFill>
          <bgColor theme="9" tint="0.79998168889431442"/>
        </patternFill>
      </fill>
    </dxf>
    <dxf>
      <font>
        <b val="0"/>
        <i val="0"/>
      </font>
      <fill>
        <patternFill>
          <bgColor theme="8" tint="0.79998168889431442"/>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color theme="0"/>
      </font>
    </dxf>
    <dxf>
      <font>
        <b val="0"/>
        <i val="0"/>
        <color theme="0"/>
        <name val="Cambria"/>
        <scheme val="none"/>
      </font>
    </dxf>
    <dxf>
      <font>
        <b val="0"/>
        <i val="0"/>
        <color theme="0"/>
        <name val="Cambria"/>
        <scheme val="none"/>
      </font>
    </dxf>
    <dxf>
      <font>
        <b val="0"/>
        <i val="0"/>
        <color theme="0"/>
        <name val="Cambria"/>
        <scheme val="none"/>
      </font>
    </dxf>
    <dxf>
      <font>
        <b/>
        <i val="0"/>
        <color theme="0"/>
      </font>
      <fill>
        <patternFill>
          <bgColor rgb="FFFF0000"/>
        </patternFill>
      </fill>
    </dxf>
    <dxf>
      <font>
        <color theme="0"/>
      </font>
    </dxf>
    <dxf>
      <font>
        <color theme="0"/>
      </font>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ill>
        <patternFill>
          <bgColor indexed="15"/>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
      <font>
        <b val="0"/>
        <i val="0"/>
        <condense val="0"/>
        <extend val="0"/>
        <color indexed="18"/>
      </font>
      <fill>
        <patternFill>
          <bgColor indexed="26"/>
        </patternFill>
      </fill>
    </dxf>
    <dxf>
      <font>
        <b val="0"/>
        <i val="0"/>
        <condense val="0"/>
        <extend val="0"/>
        <color indexed="18"/>
      </font>
      <fill>
        <patternFill>
          <bgColor indexed="26"/>
        </patternFill>
      </fill>
    </dxf>
    <dxf>
      <font>
        <color theme="0"/>
      </font>
    </dxf>
    <dxf>
      <font>
        <color theme="0"/>
      </font>
    </dxf>
    <dxf>
      <font>
        <b val="0"/>
        <i/>
        <condense val="0"/>
        <extend val="0"/>
      </font>
      <fill>
        <patternFill>
          <bgColor indexed="11"/>
        </patternFill>
      </fill>
    </dxf>
    <dxf>
      <font>
        <b val="0"/>
        <i/>
        <condense val="0"/>
        <extend val="0"/>
      </font>
      <fill>
        <patternFill>
          <bgColor indexed="11"/>
        </patternFill>
      </fill>
    </dxf>
    <dxf>
      <font>
        <b val="0"/>
        <i/>
        <condense val="0"/>
        <extend val="0"/>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3004307915256"/>
          <c:y val="0.21374027642315102"/>
          <c:w val="0.84917746293809004"/>
          <c:h val="0.56518178430113153"/>
        </c:manualLayout>
      </c:layout>
      <c:lineChart>
        <c:grouping val="standard"/>
        <c:varyColors val="0"/>
        <c:ser>
          <c:idx val="3"/>
          <c:order val="0"/>
          <c:tx>
            <c:v>Oferta</c:v>
          </c:tx>
          <c:spPr>
            <a:ln w="19050">
              <a:solidFill>
                <a:srgbClr val="333399"/>
              </a:solidFill>
              <a:prstDash val="solid"/>
            </a:ln>
          </c:spPr>
          <c:marker>
            <c:spPr>
              <a:solidFill>
                <a:schemeClr val="accent1">
                  <a:lumMod val="75000"/>
                </a:schemeClr>
              </a:solidFill>
              <a:ln w="19050"/>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2095.7000000000003</c:v>
                </c:pt>
                <c:pt idx="1">
                  <c:v>2028.38</c:v>
                </c:pt>
                <c:pt idx="2">
                  <c:v>1937.8700000000001</c:v>
                </c:pt>
                <c:pt idx="3">
                  <c:v>1780.1799999999996</c:v>
                </c:pt>
                <c:pt idx="4">
                  <c:v>1628.1000000000001</c:v>
                </c:pt>
                <c:pt idx="5">
                  <c:v>1574.3300000000002</c:v>
                </c:pt>
                <c:pt idx="6">
                  <c:v>1555.6599999999999</c:v>
                </c:pt>
                <c:pt idx="7">
                  <c:v>1543.0100000000002</c:v>
                </c:pt>
                <c:pt idx="8">
                  <c:v>1627.1399999999999</c:v>
                </c:pt>
                <c:pt idx="9">
                  <c:v>1754.7400000000002</c:v>
                </c:pt>
                <c:pt idx="10">
                  <c:v>1782.0399999999997</c:v>
                </c:pt>
                <c:pt idx="11">
                  <c:v>1811.04</c:v>
                </c:pt>
                <c:pt idx="12">
                  <c:v>1808.9299999999998</c:v>
                </c:pt>
                <c:pt idx="13">
                  <c:v>1769.86</c:v>
                </c:pt>
                <c:pt idx="14">
                  <c:v>1790.1200000000001</c:v>
                </c:pt>
                <c:pt idx="15">
                  <c:v>1797.1899999999998</c:v>
                </c:pt>
                <c:pt idx="16">
                  <c:v>1780.47</c:v>
                </c:pt>
                <c:pt idx="17">
                  <c:v>1809.8799999999997</c:v>
                </c:pt>
                <c:pt idx="18">
                  <c:v>1942.2999999999995</c:v>
                </c:pt>
                <c:pt idx="19">
                  <c:v>2098.29</c:v>
                </c:pt>
                <c:pt idx="20">
                  <c:v>2105.39</c:v>
                </c:pt>
                <c:pt idx="21">
                  <c:v>2097.9199999999996</c:v>
                </c:pt>
                <c:pt idx="22">
                  <c:v>2157.06</c:v>
                </c:pt>
                <c:pt idx="23">
                  <c:v>2159.87</c:v>
                </c:pt>
              </c:numCache>
            </c:numRef>
          </c:val>
          <c:smooth val="0"/>
          <c:extLst>
            <c:ext xmlns:c16="http://schemas.microsoft.com/office/drawing/2014/chart" uri="{C3380CC4-5D6E-409C-BE32-E72D297353CC}">
              <c16:uniqueId val="{00000000-9C0E-4EDC-8E99-E0A5A338FE55}"/>
            </c:ext>
          </c:extLst>
        </c:ser>
        <c:ser>
          <c:idx val="5"/>
          <c:order val="2"/>
          <c:tx>
            <c:v>No Servida</c:v>
          </c:tx>
          <c:spPr>
            <a:ln w="12700">
              <a:solidFill>
                <a:srgbClr val="000080"/>
              </a:solidFill>
              <a:prstDash val="solid"/>
            </a:ln>
          </c:spP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14.337000000000002</c:v>
                </c:pt>
                <c:pt idx="1">
                  <c:v>58.266999999999996</c:v>
                </c:pt>
                <c:pt idx="2">
                  <c:v>131.03799999999998</c:v>
                </c:pt>
                <c:pt idx="3">
                  <c:v>176.76599999999999</c:v>
                </c:pt>
                <c:pt idx="4">
                  <c:v>238.62299999999996</c:v>
                </c:pt>
                <c:pt idx="5">
                  <c:v>269.79000000000002</c:v>
                </c:pt>
                <c:pt idx="6">
                  <c:v>284.00299999999999</c:v>
                </c:pt>
                <c:pt idx="7">
                  <c:v>253.33299999999997</c:v>
                </c:pt>
                <c:pt idx="8">
                  <c:v>192.78899999999999</c:v>
                </c:pt>
                <c:pt idx="9">
                  <c:v>270.83500000000004</c:v>
                </c:pt>
                <c:pt idx="10">
                  <c:v>229.65700000000001</c:v>
                </c:pt>
                <c:pt idx="11">
                  <c:v>250.19600000000003</c:v>
                </c:pt>
                <c:pt idx="12">
                  <c:v>197.809</c:v>
                </c:pt>
                <c:pt idx="13">
                  <c:v>243.09399999999999</c:v>
                </c:pt>
                <c:pt idx="14">
                  <c:v>224.273</c:v>
                </c:pt>
                <c:pt idx="15">
                  <c:v>260.24799999999999</c:v>
                </c:pt>
                <c:pt idx="16">
                  <c:v>241.42599999999999</c:v>
                </c:pt>
                <c:pt idx="17">
                  <c:v>240.79999999999998</c:v>
                </c:pt>
                <c:pt idx="18">
                  <c:v>192.66300000000001</c:v>
                </c:pt>
                <c:pt idx="19">
                  <c:v>286.80200000000002</c:v>
                </c:pt>
                <c:pt idx="20">
                  <c:v>273.14400000000001</c:v>
                </c:pt>
                <c:pt idx="21">
                  <c:v>216.68100000000004</c:v>
                </c:pt>
                <c:pt idx="22">
                  <c:v>145.20700000000002</c:v>
                </c:pt>
                <c:pt idx="23">
                  <c:v>77.25</c:v>
                </c:pt>
              </c:numCache>
            </c:numRef>
          </c:val>
          <c:smooth val="0"/>
          <c:extLst>
            <c:ext xmlns:c16="http://schemas.microsoft.com/office/drawing/2014/chart" uri="{C3380CC4-5D6E-409C-BE32-E72D297353CC}">
              <c16:uniqueId val="{00000001-9C0E-4EDC-8E99-E0A5A338FE55}"/>
            </c:ext>
          </c:extLst>
        </c:ser>
        <c:ser>
          <c:idx val="2"/>
          <c:order val="4"/>
          <c:tx>
            <c:v>Demanda</c:v>
          </c:tx>
          <c:spPr>
            <a:ln w="19050">
              <a:solidFill>
                <a:sysClr val="windowText" lastClr="000000"/>
              </a:solidFill>
              <a:prstDash val="solid"/>
            </a:ln>
          </c:spPr>
          <c:marker>
            <c:symbol val="triangle"/>
            <c:size val="5"/>
            <c:spPr>
              <a:solidFill>
                <a:schemeClr val="tx1"/>
              </a:solidFill>
              <a:ln w="19050">
                <a:solidFill>
                  <a:sysClr val="windowText" lastClr="0000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2110.0370000000003</c:v>
                </c:pt>
                <c:pt idx="1">
                  <c:v>2086.6469999999999</c:v>
                </c:pt>
                <c:pt idx="2">
                  <c:v>2068.9079999999999</c:v>
                </c:pt>
                <c:pt idx="3">
                  <c:v>1956.9459999999997</c:v>
                </c:pt>
                <c:pt idx="4">
                  <c:v>1866.7230000000002</c:v>
                </c:pt>
                <c:pt idx="5">
                  <c:v>1844.1200000000001</c:v>
                </c:pt>
                <c:pt idx="6">
                  <c:v>1839.6629999999998</c:v>
                </c:pt>
                <c:pt idx="7">
                  <c:v>1796.3430000000003</c:v>
                </c:pt>
                <c:pt idx="8">
                  <c:v>1819.9289999999999</c:v>
                </c:pt>
                <c:pt idx="9">
                  <c:v>2025.5750000000003</c:v>
                </c:pt>
                <c:pt idx="10">
                  <c:v>2011.6969999999997</c:v>
                </c:pt>
                <c:pt idx="11">
                  <c:v>2061.2359999999999</c:v>
                </c:pt>
                <c:pt idx="12">
                  <c:v>2006.7389999999998</c:v>
                </c:pt>
                <c:pt idx="13">
                  <c:v>2012.954</c:v>
                </c:pt>
                <c:pt idx="14">
                  <c:v>2014.393</c:v>
                </c:pt>
                <c:pt idx="15">
                  <c:v>2057.4379999999996</c:v>
                </c:pt>
                <c:pt idx="16">
                  <c:v>2021.896</c:v>
                </c:pt>
                <c:pt idx="17">
                  <c:v>2050.6799999999998</c:v>
                </c:pt>
                <c:pt idx="18">
                  <c:v>2134.9629999999997</c:v>
                </c:pt>
                <c:pt idx="19">
                  <c:v>2385.0920000000001</c:v>
                </c:pt>
                <c:pt idx="20">
                  <c:v>2378.5339999999997</c:v>
                </c:pt>
                <c:pt idx="21">
                  <c:v>2314.6009999999997</c:v>
                </c:pt>
                <c:pt idx="22">
                  <c:v>2302.2669999999998</c:v>
                </c:pt>
                <c:pt idx="23">
                  <c:v>2237.12</c:v>
                </c:pt>
              </c:numCache>
            </c:numRef>
          </c:val>
          <c:smooth val="0"/>
          <c:extLst>
            <c:ext xmlns:c16="http://schemas.microsoft.com/office/drawing/2014/chart" uri="{C3380CC4-5D6E-409C-BE32-E72D297353CC}">
              <c16:uniqueId val="{00000002-9C0E-4EDC-8E99-E0A5A338FE55}"/>
            </c:ext>
          </c:extLst>
        </c:ser>
        <c:ser>
          <c:idx val="0"/>
          <c:order val="5"/>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14.337000000000002</c:v>
                </c:pt>
                <c:pt idx="1">
                  <c:v>58.266999999999996</c:v>
                </c:pt>
                <c:pt idx="2">
                  <c:v>131.03799999999998</c:v>
                </c:pt>
                <c:pt idx="3">
                  <c:v>176.76599999999999</c:v>
                </c:pt>
                <c:pt idx="4">
                  <c:v>238.62299999999996</c:v>
                </c:pt>
                <c:pt idx="5">
                  <c:v>269.79000000000002</c:v>
                </c:pt>
                <c:pt idx="6">
                  <c:v>284.00299999999999</c:v>
                </c:pt>
                <c:pt idx="7">
                  <c:v>253.33299999999997</c:v>
                </c:pt>
                <c:pt idx="8">
                  <c:v>192.78899999999999</c:v>
                </c:pt>
                <c:pt idx="9">
                  <c:v>270.83500000000004</c:v>
                </c:pt>
                <c:pt idx="10">
                  <c:v>229.65700000000001</c:v>
                </c:pt>
                <c:pt idx="11">
                  <c:v>250.19600000000003</c:v>
                </c:pt>
                <c:pt idx="12">
                  <c:v>197.809</c:v>
                </c:pt>
                <c:pt idx="13">
                  <c:v>243.09399999999999</c:v>
                </c:pt>
                <c:pt idx="14">
                  <c:v>224.273</c:v>
                </c:pt>
                <c:pt idx="15">
                  <c:v>260.24799999999999</c:v>
                </c:pt>
                <c:pt idx="16">
                  <c:v>241.42599999999999</c:v>
                </c:pt>
                <c:pt idx="17">
                  <c:v>240.79999999999998</c:v>
                </c:pt>
                <c:pt idx="18">
                  <c:v>192.66300000000001</c:v>
                </c:pt>
                <c:pt idx="19">
                  <c:v>286.80200000000002</c:v>
                </c:pt>
                <c:pt idx="20">
                  <c:v>273.14400000000001</c:v>
                </c:pt>
                <c:pt idx="21">
                  <c:v>216.68100000000004</c:v>
                </c:pt>
                <c:pt idx="22">
                  <c:v>145.20700000000002</c:v>
                </c:pt>
                <c:pt idx="23">
                  <c:v>77.25</c:v>
                </c:pt>
              </c:numCache>
            </c:numRef>
          </c:val>
          <c:smooth val="0"/>
          <c:extLst>
            <c:ext xmlns:c16="http://schemas.microsoft.com/office/drawing/2014/chart" uri="{C3380CC4-5D6E-409C-BE32-E72D297353CC}">
              <c16:uniqueId val="{00000003-9C0E-4EDC-8E99-E0A5A338FE55}"/>
            </c:ext>
          </c:extLst>
        </c:ser>
        <c:dLbls>
          <c:showLegendKey val="0"/>
          <c:showVal val="0"/>
          <c:showCatName val="0"/>
          <c:showSerName val="0"/>
          <c:showPercent val="0"/>
          <c:showBubbleSize val="0"/>
        </c:dLbls>
        <c:marker val="1"/>
        <c:smooth val="0"/>
        <c:axId val="356615112"/>
        <c:axId val="839924464"/>
        <c:extLst>
          <c:ext xmlns:c15="http://schemas.microsoft.com/office/drawing/2012/chart" uri="{02D57815-91ED-43cb-92C2-25804820EDAC}">
            <c15:filteredLineSeries>
              <c15:ser>
                <c:idx val="4"/>
                <c:order val="1"/>
                <c:tx>
                  <c:v>Demanda</c:v>
                </c:tx>
                <c:spPr>
                  <a:ln w="12700">
                    <a:solidFill>
                      <a:srgbClr val="FF6600"/>
                    </a:solidFill>
                    <a:prstDash val="solid"/>
                  </a:ln>
                </c:spPr>
                <c:cat>
                  <c:numRef>
                    <c:extLst>
                      <c:ex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c:ext uri="{02D57815-91ED-43cb-92C2-25804820EDAC}">
                        <c15:formulaRef>
                          <c15:sqref>Data!$D$10:$AA$10</c15:sqref>
                        </c15:formulaRef>
                      </c:ext>
                    </c:extLst>
                    <c:numCache>
                      <c:formatCode>#,##0.0</c:formatCode>
                      <c:ptCount val="24"/>
                      <c:pt idx="0">
                        <c:v>2110.0370000000003</c:v>
                      </c:pt>
                      <c:pt idx="1">
                        <c:v>2086.6469999999999</c:v>
                      </c:pt>
                      <c:pt idx="2">
                        <c:v>2068.9079999999999</c:v>
                      </c:pt>
                      <c:pt idx="3">
                        <c:v>1956.9459999999997</c:v>
                      </c:pt>
                      <c:pt idx="4">
                        <c:v>1866.7230000000002</c:v>
                      </c:pt>
                      <c:pt idx="5">
                        <c:v>1844.1200000000001</c:v>
                      </c:pt>
                      <c:pt idx="6">
                        <c:v>1839.6629999999998</c:v>
                      </c:pt>
                      <c:pt idx="7">
                        <c:v>1796.3430000000003</c:v>
                      </c:pt>
                      <c:pt idx="8">
                        <c:v>1819.9289999999999</c:v>
                      </c:pt>
                      <c:pt idx="9">
                        <c:v>2025.5750000000003</c:v>
                      </c:pt>
                      <c:pt idx="10">
                        <c:v>2011.6969999999997</c:v>
                      </c:pt>
                      <c:pt idx="11">
                        <c:v>2061.2359999999999</c:v>
                      </c:pt>
                      <c:pt idx="12">
                        <c:v>2006.7389999999998</c:v>
                      </c:pt>
                      <c:pt idx="13">
                        <c:v>2012.954</c:v>
                      </c:pt>
                      <c:pt idx="14">
                        <c:v>2014.393</c:v>
                      </c:pt>
                      <c:pt idx="15">
                        <c:v>2057.4379999999996</c:v>
                      </c:pt>
                      <c:pt idx="16">
                        <c:v>2021.896</c:v>
                      </c:pt>
                      <c:pt idx="17">
                        <c:v>2050.6799999999998</c:v>
                      </c:pt>
                      <c:pt idx="18">
                        <c:v>2134.9629999999997</c:v>
                      </c:pt>
                      <c:pt idx="19">
                        <c:v>2385.0920000000001</c:v>
                      </c:pt>
                      <c:pt idx="20">
                        <c:v>2378.5339999999997</c:v>
                      </c:pt>
                      <c:pt idx="21">
                        <c:v>2314.6009999999997</c:v>
                      </c:pt>
                      <c:pt idx="22">
                        <c:v>2302.2669999999998</c:v>
                      </c:pt>
                      <c:pt idx="23">
                        <c:v>2237.12</c:v>
                      </c:pt>
                    </c:numCache>
                  </c:numRef>
                </c:val>
                <c:smooth val="0"/>
                <c:extLst>
                  <c:ext xmlns:c16="http://schemas.microsoft.com/office/drawing/2014/chart" uri="{C3380CC4-5D6E-409C-BE32-E72D297353CC}">
                    <c16:uniqueId val="{00000004-9C0E-4EDC-8E99-E0A5A338FE55}"/>
                  </c:ext>
                </c:extLst>
              </c15:ser>
            </c15:filteredLineSeries>
            <c15:filteredLineSeries>
              <c15:ser>
                <c:idx val="1"/>
                <c:order val="3"/>
                <c:tx>
                  <c:v>Oferta</c:v>
                </c:tx>
                <c:spPr>
                  <a:ln w="12700">
                    <a:solidFill>
                      <a:srgbClr val="333399"/>
                    </a:solidFill>
                    <a:prstDash val="solid"/>
                  </a:ln>
                </c:spPr>
                <c:marker>
                  <c:symbol val="square"/>
                  <c:size val="5"/>
                  <c:spPr>
                    <a:solidFill>
                      <a:srgbClr val="333399"/>
                    </a:solidFill>
                    <a:ln>
                      <a:solidFill>
                        <a:srgbClr val="333399"/>
                      </a:solidFill>
                      <a:prstDash val="solid"/>
                    </a:ln>
                  </c:spPr>
                </c:marker>
                <c:cat>
                  <c:numRef>
                    <c:extLst xmlns:c15="http://schemas.microsoft.com/office/drawing/2012/chart">
                      <c:ext xmlns:c15="http://schemas.microsoft.com/office/drawing/2012/chart" uri="{02D57815-91ED-43cb-92C2-25804820EDAC}">
                        <c15:formulaRef>
                          <c15:sqref>Data!$D$8:$AA$8</c15:sqref>
                        </c15:formulaRef>
                      </c:ext>
                    </c:extLst>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extLst xmlns:c15="http://schemas.microsoft.com/office/drawing/2012/chart">
                      <c:ext xmlns:c15="http://schemas.microsoft.com/office/drawing/2012/chart" uri="{02D57815-91ED-43cb-92C2-25804820EDAC}">
                        <c15:formulaRef>
                          <c15:sqref>Data!$D$9:$AA$9</c15:sqref>
                        </c15:formulaRef>
                      </c:ext>
                    </c:extLst>
                    <c:numCache>
                      <c:formatCode>#,##0.0</c:formatCode>
                      <c:ptCount val="24"/>
                      <c:pt idx="0">
                        <c:v>2095.7000000000003</c:v>
                      </c:pt>
                      <c:pt idx="1">
                        <c:v>2028.38</c:v>
                      </c:pt>
                      <c:pt idx="2">
                        <c:v>1937.8700000000001</c:v>
                      </c:pt>
                      <c:pt idx="3">
                        <c:v>1780.1799999999996</c:v>
                      </c:pt>
                      <c:pt idx="4">
                        <c:v>1628.1000000000001</c:v>
                      </c:pt>
                      <c:pt idx="5">
                        <c:v>1574.3300000000002</c:v>
                      </c:pt>
                      <c:pt idx="6">
                        <c:v>1555.6599999999999</c:v>
                      </c:pt>
                      <c:pt idx="7">
                        <c:v>1543.0100000000002</c:v>
                      </c:pt>
                      <c:pt idx="8">
                        <c:v>1627.1399999999999</c:v>
                      </c:pt>
                      <c:pt idx="9">
                        <c:v>1754.7400000000002</c:v>
                      </c:pt>
                      <c:pt idx="10">
                        <c:v>1782.0399999999997</c:v>
                      </c:pt>
                      <c:pt idx="11">
                        <c:v>1811.04</c:v>
                      </c:pt>
                      <c:pt idx="12">
                        <c:v>1808.9299999999998</c:v>
                      </c:pt>
                      <c:pt idx="13">
                        <c:v>1769.86</c:v>
                      </c:pt>
                      <c:pt idx="14">
                        <c:v>1790.1200000000001</c:v>
                      </c:pt>
                      <c:pt idx="15">
                        <c:v>1797.1899999999998</c:v>
                      </c:pt>
                      <c:pt idx="16">
                        <c:v>1780.47</c:v>
                      </c:pt>
                      <c:pt idx="17">
                        <c:v>1809.8799999999997</c:v>
                      </c:pt>
                      <c:pt idx="18">
                        <c:v>1942.2999999999995</c:v>
                      </c:pt>
                      <c:pt idx="19">
                        <c:v>2098.29</c:v>
                      </c:pt>
                      <c:pt idx="20">
                        <c:v>2105.39</c:v>
                      </c:pt>
                      <c:pt idx="21">
                        <c:v>2097.9199999999996</c:v>
                      </c:pt>
                      <c:pt idx="22">
                        <c:v>2157.06</c:v>
                      </c:pt>
                      <c:pt idx="23">
                        <c:v>2159.87</c:v>
                      </c:pt>
                    </c:numCache>
                  </c:numRef>
                </c:val>
                <c:smooth val="0"/>
                <c:extLst xmlns:c15="http://schemas.microsoft.com/office/drawing/2012/chart">
                  <c:ext xmlns:c16="http://schemas.microsoft.com/office/drawing/2014/chart" uri="{C3380CC4-5D6E-409C-BE32-E72D297353CC}">
                    <c16:uniqueId val="{00000005-9C0E-4EDC-8E99-E0A5A338FE55}"/>
                  </c:ext>
                </c:extLst>
              </c15:ser>
            </c15:filteredLineSeries>
          </c:ext>
        </c:extLst>
      </c:lineChart>
      <c:catAx>
        <c:axId val="356615112"/>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424293683621449"/>
              <c:y val="0.83071326054031769"/>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4464"/>
        <c:crosses val="autoZero"/>
        <c:auto val="1"/>
        <c:lblAlgn val="ctr"/>
        <c:lblOffset val="100"/>
        <c:noMultiLvlLbl val="0"/>
      </c:catAx>
      <c:valAx>
        <c:axId val="839924464"/>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1.1202428680759819E-2"/>
              <c:y val="0.38094218585214612"/>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356615112"/>
        <c:crosses val="autoZero"/>
        <c:crossBetween val="between"/>
        <c:majorUnit val="250"/>
      </c:valAx>
      <c:spPr>
        <a:solidFill>
          <a:srgbClr val="C0C0C0"/>
        </a:solidFill>
        <a:ln w="12700">
          <a:solidFill>
            <a:srgbClr val="808080"/>
          </a:solidFill>
          <a:prstDash val="solid"/>
        </a:ln>
      </c:spPr>
    </c:plotArea>
    <c:legend>
      <c:legendPos val="r"/>
      <c:legendEntry>
        <c:idx val="1"/>
        <c:delete val="1"/>
      </c:legendEntry>
      <c:layout>
        <c:manualLayout>
          <c:xMode val="edge"/>
          <c:yMode val="edge"/>
          <c:x val="0.80411621973826697"/>
          <c:y val="0.8602073683526561"/>
          <c:w val="0.12992569016015498"/>
          <c:h val="0.13490948893852264"/>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DO"/>
        </a:p>
      </c:txPr>
    </c:legend>
    <c:plotVisOnly val="1"/>
    <c:dispBlanksAs val="gap"/>
    <c:showDLblsOverMax val="0"/>
  </c:chart>
  <c:spPr>
    <a:noFill/>
    <a:ln w="3175">
      <a:noFill/>
      <a:prstDash val="solid"/>
    </a:ln>
  </c:spPr>
  <c:txPr>
    <a:bodyPr/>
    <a:lstStyle/>
    <a:p>
      <a:pPr>
        <a:defRPr sz="1200" b="0" i="0" u="none" strike="noStrike" baseline="0">
          <a:solidFill>
            <a:srgbClr val="000000"/>
          </a:solidFill>
          <a:latin typeface="Arial"/>
          <a:ea typeface="Arial"/>
          <a:cs typeface="Arial"/>
        </a:defRPr>
      </a:pPr>
      <a:endParaRPr lang="es-DO"/>
    </a:p>
  </c:txPr>
  <c:printSettings>
    <c:headerFooter alignWithMargins="0"/>
    <c:pageMargins b="1" l="0.75000000000001465" r="0.7500000000000146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c:style val="2"/>
  <c:chart>
    <c:autoTitleDeleted val="1"/>
    <c:plotArea>
      <c:layout>
        <c:manualLayout>
          <c:layoutTarget val="inner"/>
          <c:xMode val="edge"/>
          <c:yMode val="edge"/>
          <c:x val="0.15225530095254947"/>
          <c:y val="0.17111531944582872"/>
          <c:w val="0.80881698074257569"/>
          <c:h val="0.53057082948430334"/>
        </c:manualLayout>
      </c:layout>
      <c:lineChart>
        <c:grouping val="standard"/>
        <c:varyColors val="0"/>
        <c:ser>
          <c:idx val="1"/>
          <c:order val="0"/>
          <c:tx>
            <c:v>Oferta</c:v>
          </c:tx>
          <c:marker>
            <c:symbol val="square"/>
            <c:size val="5"/>
            <c:spPr>
              <a:solidFill>
                <a:srgbClr val="333399"/>
              </a:solidFill>
              <a:ln>
                <a:solidFill>
                  <a:srgbClr val="333399"/>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Data!$D$9:$AA$9</c:f>
              <c:numCache>
                <c:formatCode>#,##0.0</c:formatCode>
                <c:ptCount val="24"/>
                <c:pt idx="0">
                  <c:v>2095.7000000000003</c:v>
                </c:pt>
                <c:pt idx="1">
                  <c:v>2028.38</c:v>
                </c:pt>
                <c:pt idx="2">
                  <c:v>1937.8700000000001</c:v>
                </c:pt>
                <c:pt idx="3">
                  <c:v>1780.1799999999996</c:v>
                </c:pt>
                <c:pt idx="4">
                  <c:v>1628.1000000000001</c:v>
                </c:pt>
                <c:pt idx="5">
                  <c:v>1574.3300000000002</c:v>
                </c:pt>
                <c:pt idx="6">
                  <c:v>1555.6599999999999</c:v>
                </c:pt>
                <c:pt idx="7">
                  <c:v>1543.0100000000002</c:v>
                </c:pt>
                <c:pt idx="8">
                  <c:v>1627.1399999999999</c:v>
                </c:pt>
                <c:pt idx="9">
                  <c:v>1754.7400000000002</c:v>
                </c:pt>
                <c:pt idx="10">
                  <c:v>1782.0399999999997</c:v>
                </c:pt>
                <c:pt idx="11">
                  <c:v>1811.04</c:v>
                </c:pt>
                <c:pt idx="12">
                  <c:v>1808.9299999999998</c:v>
                </c:pt>
                <c:pt idx="13">
                  <c:v>1769.86</c:v>
                </c:pt>
                <c:pt idx="14">
                  <c:v>1790.1200000000001</c:v>
                </c:pt>
                <c:pt idx="15">
                  <c:v>1797.1899999999998</c:v>
                </c:pt>
                <c:pt idx="16">
                  <c:v>1780.47</c:v>
                </c:pt>
                <c:pt idx="17">
                  <c:v>1809.8799999999997</c:v>
                </c:pt>
                <c:pt idx="18">
                  <c:v>1942.2999999999995</c:v>
                </c:pt>
                <c:pt idx="19">
                  <c:v>2098.29</c:v>
                </c:pt>
                <c:pt idx="20">
                  <c:v>2105.39</c:v>
                </c:pt>
                <c:pt idx="21">
                  <c:v>2097.9199999999996</c:v>
                </c:pt>
                <c:pt idx="22">
                  <c:v>2157.06</c:v>
                </c:pt>
                <c:pt idx="23">
                  <c:v>2159.87</c:v>
                </c:pt>
              </c:numCache>
            </c:numRef>
          </c:val>
          <c:smooth val="0"/>
          <c:extLst>
            <c:ext xmlns:c16="http://schemas.microsoft.com/office/drawing/2014/chart" uri="{C3380CC4-5D6E-409C-BE32-E72D297353CC}">
              <c16:uniqueId val="{00000000-3656-4B21-917D-96E2ED3C7E5E}"/>
            </c:ext>
          </c:extLst>
        </c:ser>
        <c:ser>
          <c:idx val="2"/>
          <c:order val="1"/>
          <c:tx>
            <c:v>Demanda</c:v>
          </c:tx>
          <c:spPr>
            <a:ln w="12700">
              <a:solidFill>
                <a:srgbClr val="FF6600"/>
              </a:solidFill>
              <a:prstDash val="solid"/>
            </a:ln>
          </c:spPr>
          <c:marker>
            <c:symbol val="triangle"/>
            <c:size val="5"/>
            <c:spPr>
              <a:solidFill>
                <a:srgbClr val="FFFF00"/>
              </a:solidFill>
              <a:ln>
                <a:solidFill>
                  <a:srgbClr val="FF660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Data!$D$10:$AA$10</c:f>
              <c:numCache>
                <c:formatCode>#,##0.0</c:formatCode>
                <c:ptCount val="24"/>
                <c:pt idx="0">
                  <c:v>2110.0370000000003</c:v>
                </c:pt>
                <c:pt idx="1">
                  <c:v>2086.6469999999999</c:v>
                </c:pt>
                <c:pt idx="2">
                  <c:v>2068.9079999999999</c:v>
                </c:pt>
                <c:pt idx="3">
                  <c:v>1956.9459999999997</c:v>
                </c:pt>
                <c:pt idx="4">
                  <c:v>1866.7230000000002</c:v>
                </c:pt>
                <c:pt idx="5">
                  <c:v>1844.1200000000001</c:v>
                </c:pt>
                <c:pt idx="6">
                  <c:v>1839.6629999999998</c:v>
                </c:pt>
                <c:pt idx="7">
                  <c:v>1796.3430000000003</c:v>
                </c:pt>
                <c:pt idx="8">
                  <c:v>1819.9289999999999</c:v>
                </c:pt>
                <c:pt idx="9">
                  <c:v>2025.5750000000003</c:v>
                </c:pt>
                <c:pt idx="10">
                  <c:v>2011.6969999999997</c:v>
                </c:pt>
                <c:pt idx="11">
                  <c:v>2061.2359999999999</c:v>
                </c:pt>
                <c:pt idx="12">
                  <c:v>2006.7389999999998</c:v>
                </c:pt>
                <c:pt idx="13">
                  <c:v>2012.954</c:v>
                </c:pt>
                <c:pt idx="14">
                  <c:v>2014.393</c:v>
                </c:pt>
                <c:pt idx="15">
                  <c:v>2057.4379999999996</c:v>
                </c:pt>
                <c:pt idx="16">
                  <c:v>2021.896</c:v>
                </c:pt>
                <c:pt idx="17">
                  <c:v>2050.6799999999998</c:v>
                </c:pt>
                <c:pt idx="18">
                  <c:v>2134.9629999999997</c:v>
                </c:pt>
                <c:pt idx="19">
                  <c:v>2385.0920000000001</c:v>
                </c:pt>
                <c:pt idx="20">
                  <c:v>2378.5339999999997</c:v>
                </c:pt>
                <c:pt idx="21">
                  <c:v>2314.6009999999997</c:v>
                </c:pt>
                <c:pt idx="22">
                  <c:v>2302.2669999999998</c:v>
                </c:pt>
                <c:pt idx="23">
                  <c:v>2237.12</c:v>
                </c:pt>
              </c:numCache>
            </c:numRef>
          </c:val>
          <c:smooth val="0"/>
          <c:extLst>
            <c:ext xmlns:c16="http://schemas.microsoft.com/office/drawing/2014/chart" uri="{C3380CC4-5D6E-409C-BE32-E72D297353CC}">
              <c16:uniqueId val="{00000001-3656-4B21-917D-96E2ED3C7E5E}"/>
            </c:ext>
          </c:extLst>
        </c:ser>
        <c:ser>
          <c:idx val="0"/>
          <c:order val="2"/>
          <c:tx>
            <c:v>No Servida</c:v>
          </c:tx>
          <c:spPr>
            <a:ln w="12700">
              <a:solidFill>
                <a:srgbClr val="000080"/>
              </a:solidFill>
              <a:prstDash val="solid"/>
            </a:ln>
          </c:spPr>
          <c:marker>
            <c:symbol val="diamond"/>
            <c:size val="5"/>
            <c:spPr>
              <a:solidFill>
                <a:srgbClr val="000080"/>
              </a:solidFill>
              <a:ln>
                <a:solidFill>
                  <a:srgbClr val="000080"/>
                </a:solidFill>
                <a:prstDash val="solid"/>
              </a:ln>
            </c:spPr>
          </c:marker>
          <c:cat>
            <c:numRef>
              <c:f>Data!$D$8:$AA$8</c:f>
              <c:numCache>
                <c:formatCode>General</c:formatCode>
                <c:ptCount val="24"/>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numCache>
            </c:numRef>
          </c:cat>
          <c:val>
            <c:numRef>
              <c:f>Data!$D$11:$AA$11</c:f>
              <c:numCache>
                <c:formatCode>#,##0.0</c:formatCode>
                <c:ptCount val="24"/>
                <c:pt idx="0">
                  <c:v>14.337000000000002</c:v>
                </c:pt>
                <c:pt idx="1">
                  <c:v>58.266999999999996</c:v>
                </c:pt>
                <c:pt idx="2">
                  <c:v>131.03799999999998</c:v>
                </c:pt>
                <c:pt idx="3">
                  <c:v>176.76599999999999</c:v>
                </c:pt>
                <c:pt idx="4">
                  <c:v>238.62299999999996</c:v>
                </c:pt>
                <c:pt idx="5">
                  <c:v>269.79000000000002</c:v>
                </c:pt>
                <c:pt idx="6">
                  <c:v>284.00299999999999</c:v>
                </c:pt>
                <c:pt idx="7">
                  <c:v>253.33299999999997</c:v>
                </c:pt>
                <c:pt idx="8">
                  <c:v>192.78899999999999</c:v>
                </c:pt>
                <c:pt idx="9">
                  <c:v>270.83500000000004</c:v>
                </c:pt>
                <c:pt idx="10">
                  <c:v>229.65700000000001</c:v>
                </c:pt>
                <c:pt idx="11">
                  <c:v>250.19600000000003</c:v>
                </c:pt>
                <c:pt idx="12">
                  <c:v>197.809</c:v>
                </c:pt>
                <c:pt idx="13">
                  <c:v>243.09399999999999</c:v>
                </c:pt>
                <c:pt idx="14">
                  <c:v>224.273</c:v>
                </c:pt>
                <c:pt idx="15">
                  <c:v>260.24799999999999</c:v>
                </c:pt>
                <c:pt idx="16">
                  <c:v>241.42599999999999</c:v>
                </c:pt>
                <c:pt idx="17">
                  <c:v>240.79999999999998</c:v>
                </c:pt>
                <c:pt idx="18">
                  <c:v>192.66300000000001</c:v>
                </c:pt>
                <c:pt idx="19">
                  <c:v>286.80200000000002</c:v>
                </c:pt>
                <c:pt idx="20">
                  <c:v>273.14400000000001</c:v>
                </c:pt>
                <c:pt idx="21">
                  <c:v>216.68100000000004</c:v>
                </c:pt>
                <c:pt idx="22">
                  <c:v>145.20700000000002</c:v>
                </c:pt>
                <c:pt idx="23">
                  <c:v>77.25</c:v>
                </c:pt>
              </c:numCache>
            </c:numRef>
          </c:val>
          <c:smooth val="0"/>
          <c:extLst>
            <c:ext xmlns:c16="http://schemas.microsoft.com/office/drawing/2014/chart" uri="{C3380CC4-5D6E-409C-BE32-E72D297353CC}">
              <c16:uniqueId val="{00000002-3656-4B21-917D-96E2ED3C7E5E}"/>
            </c:ext>
          </c:extLst>
        </c:ser>
        <c:dLbls>
          <c:showLegendKey val="0"/>
          <c:showVal val="0"/>
          <c:showCatName val="0"/>
          <c:showSerName val="0"/>
          <c:showPercent val="0"/>
          <c:showBubbleSize val="0"/>
        </c:dLbls>
        <c:marker val="1"/>
        <c:smooth val="0"/>
        <c:axId val="839924856"/>
        <c:axId val="839929168"/>
      </c:lineChart>
      <c:catAx>
        <c:axId val="839924856"/>
        <c:scaling>
          <c:orientation val="minMax"/>
        </c:scaling>
        <c:delete val="0"/>
        <c:axPos val="b"/>
        <c:title>
          <c:tx>
            <c:rich>
              <a:bodyPr/>
              <a:lstStyle/>
              <a:p>
                <a:pPr>
                  <a:defRPr lang="es-ES" sz="1200" b="1" i="0" u="none" strike="noStrike" baseline="0">
                    <a:solidFill>
                      <a:srgbClr val="000000"/>
                    </a:solidFill>
                    <a:latin typeface="Arial"/>
                    <a:ea typeface="Arial"/>
                    <a:cs typeface="Arial"/>
                  </a:defRPr>
                </a:pPr>
                <a:r>
                  <a:rPr lang="es-ES" sz="1200"/>
                  <a:t>Horas</a:t>
                </a:r>
              </a:p>
            </c:rich>
          </c:tx>
          <c:layout>
            <c:manualLayout>
              <c:xMode val="edge"/>
              <c:yMode val="edge"/>
              <c:x val="0.47791205874546583"/>
              <c:y val="0.79848752645852505"/>
            </c:manualLayout>
          </c:layout>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9168"/>
        <c:crosses val="autoZero"/>
        <c:auto val="1"/>
        <c:lblAlgn val="ctr"/>
        <c:lblOffset val="100"/>
        <c:tickLblSkip val="1"/>
        <c:tickMarkSkip val="1"/>
        <c:noMultiLvlLbl val="0"/>
      </c:catAx>
      <c:valAx>
        <c:axId val="839929168"/>
        <c:scaling>
          <c:orientation val="minMax"/>
          <c:max val="2900"/>
        </c:scaling>
        <c:delete val="0"/>
        <c:axPos val="l"/>
        <c:majorGridlines>
          <c:spPr>
            <a:ln w="3175">
              <a:solidFill>
                <a:srgbClr val="000000"/>
              </a:solidFill>
              <a:prstDash val="solid"/>
            </a:ln>
          </c:spPr>
        </c:majorGridlines>
        <c:minorGridlines/>
        <c:title>
          <c:tx>
            <c:rich>
              <a:bodyPr/>
              <a:lstStyle/>
              <a:p>
                <a:pPr>
                  <a:defRPr lang="es-ES" sz="1200" b="1" i="0" u="none" strike="noStrike" baseline="0">
                    <a:solidFill>
                      <a:srgbClr val="000000"/>
                    </a:solidFill>
                    <a:latin typeface="Arial"/>
                    <a:ea typeface="Arial"/>
                    <a:cs typeface="Arial"/>
                  </a:defRPr>
                </a:pPr>
                <a:r>
                  <a:rPr lang="es-ES" sz="1200"/>
                  <a:t>Mw</a:t>
                </a:r>
              </a:p>
            </c:rich>
          </c:tx>
          <c:layout>
            <c:manualLayout>
              <c:xMode val="edge"/>
              <c:yMode val="edge"/>
              <c:x val="4.2390073431832251E-2"/>
              <c:y val="0.3688574411355376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lang="es-ES" sz="950" b="0" i="0" u="none" strike="noStrike" baseline="0">
                <a:solidFill>
                  <a:srgbClr val="000000"/>
                </a:solidFill>
                <a:latin typeface="Arial"/>
                <a:ea typeface="Arial"/>
                <a:cs typeface="Arial"/>
              </a:defRPr>
            </a:pPr>
            <a:endParaRPr lang="es-DO"/>
          </a:p>
        </c:txPr>
        <c:crossAx val="839924856"/>
        <c:crosses val="autoZero"/>
        <c:crossBetween val="between"/>
        <c:majorUnit val="250"/>
      </c:valAx>
      <c:spPr>
        <a:solidFill>
          <a:srgbClr val="C0C0C0"/>
        </a:solidFill>
        <a:ln w="12700">
          <a:solidFill>
            <a:srgbClr val="808080"/>
          </a:solidFill>
          <a:prstDash val="solid"/>
        </a:ln>
      </c:spPr>
    </c:plotArea>
    <c:legend>
      <c:legendPos val="r"/>
      <c:legendEntry>
        <c:idx val="0"/>
        <c:txPr>
          <a:bodyPr/>
          <a:lstStyle/>
          <a:p>
            <a:pPr>
              <a:defRPr lang="es-ES" sz="800" b="0" i="0" u="none" strike="noStrike" baseline="0">
                <a:solidFill>
                  <a:srgbClr val="000000"/>
                </a:solidFill>
                <a:latin typeface="Arial"/>
                <a:ea typeface="Arial"/>
                <a:cs typeface="Arial"/>
              </a:defRPr>
            </a:pPr>
            <a:endParaRPr lang="es-DO"/>
          </a:p>
        </c:txPr>
      </c:legendEntry>
      <c:legendEntry>
        <c:idx val="2"/>
        <c:delete val="1"/>
      </c:legendEntry>
      <c:layout>
        <c:manualLayout>
          <c:xMode val="edge"/>
          <c:yMode val="edge"/>
          <c:x val="0.80226370580081985"/>
          <c:y val="0.7862317210348706"/>
          <c:w val="0.15496593824648328"/>
          <c:h val="0.16033461007247513"/>
        </c:manualLayout>
      </c:layout>
      <c:overlay val="0"/>
      <c:spPr>
        <a:noFill/>
        <a:ln w="3175">
          <a:solidFill>
            <a:srgbClr val="000000"/>
          </a:solidFill>
          <a:prstDash val="solid"/>
        </a:ln>
      </c:spPr>
      <c:txPr>
        <a:bodyPr/>
        <a:lstStyle/>
        <a:p>
          <a:pPr>
            <a:defRPr lang="es-ES" sz="800" b="0" i="0" u="none" strike="noStrike" baseline="0">
              <a:solidFill>
                <a:srgbClr val="000000"/>
              </a:solidFill>
              <a:latin typeface="Arial"/>
              <a:ea typeface="Arial"/>
              <a:cs typeface="Arial"/>
            </a:defRPr>
          </a:pPr>
          <a:endParaRPr lang="es-DO"/>
        </a:p>
      </c:txPr>
    </c:legend>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s-DO"/>
    </a:p>
  </c:txPr>
  <c:printSettings>
    <c:headerFooter alignWithMargins="0"/>
    <c:pageMargins b="1" l="0.75000000000001465" r="0.75000000000001465" t="1" header="0.5" footer="0.5"/>
    <c:pageSetup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1</xdr:col>
      <xdr:colOff>171450</xdr:colOff>
      <xdr:row>1</xdr:row>
      <xdr:rowOff>152400</xdr:rowOff>
    </xdr:from>
    <xdr:to>
      <xdr:col>2</xdr:col>
      <xdr:colOff>428625</xdr:colOff>
      <xdr:row>4</xdr:row>
      <xdr:rowOff>161925</xdr:rowOff>
    </xdr:to>
    <xdr:pic>
      <xdr:nvPicPr>
        <xdr:cNvPr id="2" name="1 Imagen" descr="Logo final SIE">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cstate="print"/>
        <a:srcRect/>
        <a:stretch>
          <a:fillRect/>
        </a:stretch>
      </xdr:blipFill>
      <xdr:spPr bwMode="auto">
        <a:xfrm>
          <a:off x="552450" y="962025"/>
          <a:ext cx="771525" cy="552450"/>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44</xdr:row>
      <xdr:rowOff>19050</xdr:rowOff>
    </xdr:from>
    <xdr:to>
      <xdr:col>5</xdr:col>
      <xdr:colOff>712306</xdr:colOff>
      <xdr:row>57</xdr:row>
      <xdr:rowOff>133349</xdr:rowOff>
    </xdr:to>
    <xdr:graphicFrame macro="">
      <xdr:nvGraphicFramePr>
        <xdr:cNvPr id="4" name="Chart 1">
          <a:extLst>
            <a:ext uri="{FF2B5EF4-FFF2-40B4-BE49-F238E27FC236}">
              <a16:creationId xmlns:a16="http://schemas.microsoft.com/office/drawing/2014/main" id="{FFFE7136-8DC9-4B0A-B404-0C9C33E2A76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465666</xdr:colOff>
      <xdr:row>17</xdr:row>
      <xdr:rowOff>137582</xdr:rowOff>
    </xdr:from>
    <xdr:to>
      <xdr:col>9</xdr:col>
      <xdr:colOff>59265</xdr:colOff>
      <xdr:row>34</xdr:row>
      <xdr:rowOff>147522</xdr:rowOff>
    </xdr:to>
    <xdr:graphicFrame macro="">
      <xdr:nvGraphicFramePr>
        <xdr:cNvPr id="3" name="Chart 1">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PROGRAMA%20DE%20PREDESPACHO\BASE%20PREDESPACHO%20SEMANAL%20(STD)V06.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PROGRAMA%20DE%20PREDESPACHO\PD_30-07-09_JU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PRINCIPAL"/>
      <sheetName val="Información Recibida"/>
      <sheetName val="DISPONIBILIDAD POR UNIDADES"/>
      <sheetName val="DISPONIBILIDAD"/>
      <sheetName val="INDISPONIBILIDAD"/>
      <sheetName val="Costos Variables de Producción"/>
      <sheetName val="Lista de Mérito"/>
      <sheetName val="Lista de Mérito RPF"/>
      <sheetName val="Demanda"/>
      <sheetName val="Factores de Nodo (Inyección)"/>
      <sheetName val="Factores de Nodo (Retiro)"/>
      <sheetName val="Chart2"/>
      <sheetName val="SEGUIMIENTO CONSUMO COMBUSTIBLE"/>
      <sheetName val="Chart3"/>
      <sheetName val="Chart1"/>
    </sheetNames>
    <sheetDataSet>
      <sheetData sheetId="0">
        <row r="17">
          <cell r="G17">
            <v>40691</v>
          </cell>
        </row>
        <row r="20">
          <cell r="F20" t="str">
            <v>Semana del 28-05_03-06-2011</v>
          </cell>
        </row>
      </sheetData>
      <sheetData sheetId="1"/>
      <sheetData sheetId="2" refreshError="1"/>
      <sheetData sheetId="3"/>
      <sheetData sheetId="4"/>
      <sheetData sheetId="5"/>
      <sheetData sheetId="6"/>
      <sheetData sheetId="7"/>
      <sheetData sheetId="8"/>
      <sheetData sheetId="9"/>
      <sheetData sheetId="10"/>
      <sheetData sheetId="11" refreshError="1"/>
      <sheetData sheetId="12" refreshError="1"/>
      <sheetData sheetId="13" refreshError="1"/>
      <sheetData sheetId="1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SPONIBILIDAD"/>
      <sheetName val="PROCESO"/>
      <sheetName val="Lista de Mérito"/>
    </sheetNames>
    <sheetDataSet>
      <sheetData sheetId="0"/>
      <sheetData sheetId="1"/>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tabColor indexed="10"/>
    <pageSetUpPr fitToPage="1"/>
  </sheetPr>
  <dimension ref="B3:N58"/>
  <sheetViews>
    <sheetView showGridLines="0" showZeros="0" tabSelected="1" zoomScale="110" zoomScaleNormal="110" workbookViewId="0">
      <selection activeCell="J18" sqref="J18"/>
    </sheetView>
  </sheetViews>
  <sheetFormatPr baseColWidth="10" defaultColWidth="11.42578125" defaultRowHeight="12.75" x14ac:dyDescent="0.25"/>
  <cols>
    <col min="1" max="1" width="5.7109375" style="1" customWidth="1"/>
    <col min="2" max="2" width="7.7109375" style="1" customWidth="1"/>
    <col min="3" max="3" width="21.85546875" style="1" customWidth="1"/>
    <col min="4" max="4" width="10.7109375" style="1" customWidth="1"/>
    <col min="5" max="5" width="13.28515625" style="1" customWidth="1"/>
    <col min="6" max="6" width="1.7109375" style="1" customWidth="1"/>
    <col min="7" max="7" width="25.5703125" style="1" customWidth="1"/>
    <col min="8" max="8" width="15.5703125" style="1" customWidth="1"/>
    <col min="9" max="9" width="11.42578125" style="1"/>
    <col min="10" max="10" width="16.7109375" style="1" customWidth="1"/>
    <col min="11" max="11" width="11.42578125" style="1"/>
    <col min="12" max="12" width="24.42578125" style="1" customWidth="1"/>
    <col min="13" max="16384" width="11.42578125" style="1"/>
  </cols>
  <sheetData>
    <row r="3" spans="2:12" ht="15" x14ac:dyDescent="0.25">
      <c r="B3" s="232" t="s">
        <v>59</v>
      </c>
      <c r="C3" s="232"/>
      <c r="D3" s="232"/>
      <c r="E3" s="232"/>
      <c r="F3" s="232"/>
      <c r="G3" s="232"/>
      <c r="H3" s="232"/>
    </row>
    <row r="4" spans="2:12" ht="15" x14ac:dyDescent="0.25">
      <c r="B4" s="233" t="s">
        <v>93</v>
      </c>
      <c r="C4" s="233"/>
      <c r="D4" s="233"/>
      <c r="E4" s="233"/>
      <c r="F4" s="233"/>
      <c r="G4" s="233"/>
      <c r="H4" s="233"/>
    </row>
    <row r="5" spans="2:12" ht="15.75" thickBot="1" x14ac:dyDescent="0.3">
      <c r="B5" s="233" t="str">
        <f>+Data!M47</f>
        <v>04 DE FEBRERO, 2019</v>
      </c>
      <c r="C5" s="233"/>
      <c r="D5" s="233"/>
      <c r="E5" s="233"/>
      <c r="F5" s="233"/>
      <c r="G5" s="233"/>
      <c r="H5" s="233"/>
    </row>
    <row r="6" spans="2:12" ht="62.25" customHeight="1" thickBot="1" x14ac:dyDescent="0.3">
      <c r="B6" s="122" t="s">
        <v>35</v>
      </c>
      <c r="C6" s="121" t="s">
        <v>36</v>
      </c>
      <c r="D6" s="120" t="s">
        <v>1</v>
      </c>
      <c r="E6" s="120" t="str">
        <f>+Data!Q48</f>
        <v>Generación 03/2/19 en Hora Dem. Max. (MW)</v>
      </c>
      <c r="G6" s="234" t="s">
        <v>92</v>
      </c>
      <c r="H6" s="235"/>
      <c r="J6" s="1" t="s">
        <v>0</v>
      </c>
      <c r="K6" s="1" t="s">
        <v>0</v>
      </c>
    </row>
    <row r="7" spans="2:12" ht="15.95" customHeight="1" x14ac:dyDescent="0.25">
      <c r="B7" s="11">
        <v>1</v>
      </c>
      <c r="C7" s="58" t="str">
        <f>+Data!O49</f>
        <v>AES Andres</v>
      </c>
      <c r="D7" s="54">
        <f>+Data!P49</f>
        <v>296</v>
      </c>
      <c r="E7" s="54">
        <f>+Data!Q49</f>
        <v>237</v>
      </c>
      <c r="G7" s="230" t="str">
        <f>+Data!S49</f>
        <v>Dem. Máx. Abastecida 03/2/19</v>
      </c>
      <c r="H7" s="231"/>
      <c r="K7" s="139"/>
    </row>
    <row r="8" spans="2:12" ht="15.95" customHeight="1" x14ac:dyDescent="0.25">
      <c r="B8" s="11"/>
      <c r="C8" s="58" t="str">
        <f>+Data!O50</f>
        <v>Los Mina 5</v>
      </c>
      <c r="D8" s="54"/>
      <c r="E8" s="54">
        <f>+Data!Q50</f>
        <v>0</v>
      </c>
      <c r="G8" s="9" t="s">
        <v>63</v>
      </c>
      <c r="H8" s="51">
        <f>+E46</f>
        <v>2159.87</v>
      </c>
      <c r="J8" s="1" t="s">
        <v>0</v>
      </c>
      <c r="K8" s="139"/>
    </row>
    <row r="9" spans="2:12" ht="15.95" customHeight="1" thickBot="1" x14ac:dyDescent="0.3">
      <c r="B9" s="11">
        <v>2</v>
      </c>
      <c r="C9" s="58" t="str">
        <f>+Data!O51</f>
        <v>Los Mina 6</v>
      </c>
      <c r="D9" s="54">
        <f>+Data!P51</f>
        <v>0</v>
      </c>
      <c r="E9" s="54">
        <f>+Data!Q51</f>
        <v>105</v>
      </c>
      <c r="G9" s="10" t="s">
        <v>68</v>
      </c>
      <c r="H9" s="194" t="str">
        <f>+Data!T51</f>
        <v>24:00 Horas</v>
      </c>
      <c r="K9" s="139"/>
      <c r="L9" s="1" t="s">
        <v>0</v>
      </c>
    </row>
    <row r="10" spans="2:12" ht="15.95" customHeight="1" x14ac:dyDescent="0.25">
      <c r="B10" s="11">
        <v>3</v>
      </c>
      <c r="C10" s="58" t="str">
        <f>+Data!O52</f>
        <v xml:space="preserve">Los Mina CC parcial </v>
      </c>
      <c r="D10" s="54">
        <f>+Data!P52</f>
        <v>0</v>
      </c>
      <c r="E10" s="54">
        <f>+Data!Q52</f>
        <v>0</v>
      </c>
      <c r="G10" s="224" t="s">
        <v>86</v>
      </c>
      <c r="H10" s="225"/>
      <c r="I10" s="1" t="s">
        <v>0</v>
      </c>
      <c r="J10" s="1" t="s">
        <v>0</v>
      </c>
      <c r="K10" s="139"/>
    </row>
    <row r="11" spans="2:12" ht="15.95" customHeight="1" x14ac:dyDescent="0.25">
      <c r="B11" s="11">
        <v>4</v>
      </c>
      <c r="C11" s="58" t="str">
        <f>+Data!O53</f>
        <v>Los Mina CC total</v>
      </c>
      <c r="D11" s="54">
        <f>+Data!P53</f>
        <v>318</v>
      </c>
      <c r="E11" s="54">
        <f>+Data!Q53</f>
        <v>0</v>
      </c>
      <c r="G11" s="9" t="s">
        <v>57</v>
      </c>
      <c r="H11" s="195" t="str">
        <f>+Data!T54</f>
        <v>0 (0.0%)</v>
      </c>
      <c r="J11" s="1" t="s">
        <v>0</v>
      </c>
    </row>
    <row r="12" spans="2:12" ht="15.95" customHeight="1" x14ac:dyDescent="0.25">
      <c r="B12" s="11">
        <v>5</v>
      </c>
      <c r="C12" s="58" t="str">
        <f>+Data!O54</f>
        <v>Itabo 1</v>
      </c>
      <c r="D12" s="54">
        <f>+Data!P54</f>
        <v>116.99</v>
      </c>
      <c r="E12" s="54">
        <f>+Data!Q54</f>
        <v>125</v>
      </c>
      <c r="G12" s="9" t="s">
        <v>56</v>
      </c>
      <c r="H12" s="195" t="str">
        <f>+Data!T55</f>
        <v>6 (1.0%)</v>
      </c>
      <c r="J12" s="1" t="s">
        <v>0</v>
      </c>
    </row>
    <row r="13" spans="2:12" ht="15.95" customHeight="1" x14ac:dyDescent="0.25">
      <c r="B13" s="11">
        <v>6</v>
      </c>
      <c r="C13" s="58" t="str">
        <f>+Data!O55</f>
        <v>Itabo 2</v>
      </c>
      <c r="D13" s="54">
        <f>+Data!P55</f>
        <v>110</v>
      </c>
      <c r="E13" s="54">
        <f>+Data!Q55</f>
        <v>125</v>
      </c>
      <c r="G13" s="9" t="s">
        <v>55</v>
      </c>
      <c r="H13" s="196" t="str">
        <f>+Data!T56</f>
        <v>9 (1.5%)</v>
      </c>
      <c r="I13" s="2"/>
      <c r="K13" s="38"/>
    </row>
    <row r="14" spans="2:12" ht="15.95" customHeight="1" thickBot="1" x14ac:dyDescent="0.3">
      <c r="B14" s="11">
        <v>7</v>
      </c>
      <c r="C14" s="58" t="str">
        <f>+Data!O56</f>
        <v>Barahona Carbon</v>
      </c>
      <c r="D14" s="54">
        <f>+Data!P56</f>
        <v>48.4</v>
      </c>
      <c r="E14" s="54">
        <f>+Data!Q56</f>
        <v>52</v>
      </c>
      <c r="G14" s="10" t="s">
        <v>85</v>
      </c>
      <c r="H14" s="194">
        <f>+Data!T57</f>
        <v>14.8</v>
      </c>
      <c r="K14" s="43"/>
    </row>
    <row r="15" spans="2:12" ht="15.95" customHeight="1" thickBot="1" x14ac:dyDescent="0.3">
      <c r="B15" s="11">
        <v>8</v>
      </c>
      <c r="C15" s="58" t="str">
        <f>+Data!O57</f>
        <v>Haina TG</v>
      </c>
      <c r="D15" s="54">
        <f>+Data!P57</f>
        <v>99.81</v>
      </c>
      <c r="E15" s="54">
        <f>+Data!Q57</f>
        <v>0</v>
      </c>
      <c r="G15" s="197"/>
      <c r="H15" s="198"/>
      <c r="J15" s="1" t="s">
        <v>0</v>
      </c>
      <c r="K15" s="43"/>
    </row>
    <row r="16" spans="2:12" ht="15.95" customHeight="1" x14ac:dyDescent="0.25">
      <c r="B16" s="11">
        <v>9</v>
      </c>
      <c r="C16" s="58" t="s">
        <v>127</v>
      </c>
      <c r="D16" s="54">
        <f>++Data!P58</f>
        <v>24.2</v>
      </c>
      <c r="E16" s="54">
        <f>+Data!Q58</f>
        <v>18.600000000000001</v>
      </c>
      <c r="G16" s="226" t="str">
        <f>+Data!S59</f>
        <v>Disponibilidad a la hora de Dem. Máx. Abastecida el 03/2/19  (MW)</v>
      </c>
      <c r="H16" s="227"/>
      <c r="J16" s="1" t="s">
        <v>0</v>
      </c>
      <c r="K16" s="43" t="s">
        <v>0</v>
      </c>
    </row>
    <row r="17" spans="2:14" ht="15.95" customHeight="1" x14ac:dyDescent="0.25">
      <c r="B17" s="11">
        <v>10</v>
      </c>
      <c r="C17" s="58" t="str">
        <f>+Data!O59</f>
        <v>Quisqueya 2</v>
      </c>
      <c r="D17" s="54">
        <f>+Data!P59</f>
        <v>220.9</v>
      </c>
      <c r="E17" s="54">
        <f>+Data!Q59</f>
        <v>203.12</v>
      </c>
      <c r="G17" s="228"/>
      <c r="H17" s="229"/>
      <c r="J17" s="1" t="s">
        <v>0</v>
      </c>
    </row>
    <row r="18" spans="2:14" ht="15.95" customHeight="1" x14ac:dyDescent="0.25">
      <c r="B18" s="11">
        <v>11</v>
      </c>
      <c r="C18" s="58" t="str">
        <f>+Data!O60</f>
        <v>Sultana del Este</v>
      </c>
      <c r="D18" s="54">
        <f>+Data!P60</f>
        <v>66.84</v>
      </c>
      <c r="E18" s="54">
        <f>+Data!Q60</f>
        <v>61.96</v>
      </c>
      <c r="G18" s="9" t="s">
        <v>65</v>
      </c>
      <c r="H18" s="195">
        <f>+Data!T61</f>
        <v>2008.6899999999991</v>
      </c>
      <c r="J18" s="1" t="s">
        <v>0</v>
      </c>
    </row>
    <row r="19" spans="2:14" ht="15.95" customHeight="1" x14ac:dyDescent="0.25">
      <c r="B19" s="11">
        <v>12</v>
      </c>
      <c r="C19" s="58" t="str">
        <f>+Data!O61</f>
        <v>CEPP 1</v>
      </c>
      <c r="D19" s="54">
        <f>+Data!P61</f>
        <v>16.170000000000002</v>
      </c>
      <c r="E19" s="54">
        <f>+Data!Q61</f>
        <v>4.8</v>
      </c>
      <c r="G19" s="9" t="s">
        <v>67</v>
      </c>
      <c r="H19" s="199">
        <f>+Data!T62</f>
        <v>111.53999999999999</v>
      </c>
      <c r="J19" s="1" t="s">
        <v>0</v>
      </c>
    </row>
    <row r="20" spans="2:14" ht="15.95" customHeight="1" x14ac:dyDescent="0.25">
      <c r="B20" s="11">
        <v>13</v>
      </c>
      <c r="C20" s="58" t="str">
        <f>+Data!O62</f>
        <v>CEPP 2</v>
      </c>
      <c r="D20" s="54">
        <f>+Data!P62</f>
        <v>49</v>
      </c>
      <c r="E20" s="54">
        <f>+Data!Q62</f>
        <v>32.01</v>
      </c>
      <c r="G20" s="9" t="s">
        <v>66</v>
      </c>
      <c r="H20" s="199">
        <f>+Data!T63</f>
        <v>287.25</v>
      </c>
      <c r="J20" s="1" t="s">
        <v>0</v>
      </c>
      <c r="L20" s="1" t="s">
        <v>0</v>
      </c>
    </row>
    <row r="21" spans="2:14" ht="15.95" customHeight="1" thickBot="1" x14ac:dyDescent="0.3">
      <c r="B21" s="11">
        <v>14</v>
      </c>
      <c r="C21" s="58" t="str">
        <f>+Data!O63</f>
        <v>CESPM 1</v>
      </c>
      <c r="D21" s="54">
        <f>+Data!P63</f>
        <v>96.27</v>
      </c>
      <c r="E21" s="54">
        <f>+Data!Q63</f>
        <v>0</v>
      </c>
      <c r="G21" s="10" t="s">
        <v>64</v>
      </c>
      <c r="H21" s="202">
        <f>+Data!T64</f>
        <v>2407.4799999999991</v>
      </c>
      <c r="J21" s="1" t="s">
        <v>0</v>
      </c>
    </row>
    <row r="22" spans="2:14" ht="15.95" customHeight="1" thickBot="1" x14ac:dyDescent="0.3">
      <c r="B22" s="11">
        <v>15</v>
      </c>
      <c r="C22" s="58" t="str">
        <f>+Data!O64</f>
        <v>CESPM 2</v>
      </c>
      <c r="D22" s="54">
        <f>+Data!P64</f>
        <v>98.4</v>
      </c>
      <c r="E22" s="54">
        <f>+Data!Q64</f>
        <v>0</v>
      </c>
      <c r="G22" s="230" t="s">
        <v>70</v>
      </c>
      <c r="H22" s="231"/>
      <c r="I22" s="3"/>
      <c r="J22" s="1" t="s">
        <v>0</v>
      </c>
    </row>
    <row r="23" spans="2:14" ht="15.95" customHeight="1" x14ac:dyDescent="0.25">
      <c r="B23" s="11">
        <v>16</v>
      </c>
      <c r="C23" s="58" t="str">
        <f>+Data!O65</f>
        <v>CESPM 3</v>
      </c>
      <c r="D23" s="54">
        <f>+Data!P65</f>
        <v>99.6</v>
      </c>
      <c r="E23" s="54">
        <f>+Data!Q65</f>
        <v>85</v>
      </c>
      <c r="G23" s="203" t="s">
        <v>149</v>
      </c>
      <c r="H23" s="204"/>
      <c r="I23" s="3"/>
      <c r="J23" s="1" t="s">
        <v>0</v>
      </c>
    </row>
    <row r="24" spans="2:14" ht="15.95" customHeight="1" x14ac:dyDescent="0.25">
      <c r="B24" s="11">
        <v>17</v>
      </c>
      <c r="C24" s="58" t="str">
        <f>+Data!O66</f>
        <v>La Vega</v>
      </c>
      <c r="D24" s="54">
        <f>+Data!P66</f>
        <v>87.6</v>
      </c>
      <c r="E24" s="54">
        <f>+Data!Q66</f>
        <v>86.24</v>
      </c>
      <c r="G24" s="205"/>
      <c r="H24" s="206"/>
      <c r="I24" s="3"/>
    </row>
    <row r="25" spans="2:14" ht="15.95" customHeight="1" x14ac:dyDescent="0.25">
      <c r="B25" s="11">
        <v>18</v>
      </c>
      <c r="C25" s="58" t="str">
        <f>+Data!O67</f>
        <v>Palamara</v>
      </c>
      <c r="D25" s="54">
        <f>+Data!P67</f>
        <v>102.5</v>
      </c>
      <c r="E25" s="54">
        <f>+Data!Q67</f>
        <v>92.4</v>
      </c>
      <c r="G25" s="205"/>
      <c r="H25" s="206"/>
      <c r="I25" s="3"/>
      <c r="J25" s="1" t="s">
        <v>0</v>
      </c>
    </row>
    <row r="26" spans="2:14" ht="15.95" customHeight="1" thickBot="1" x14ac:dyDescent="0.3">
      <c r="B26" s="11">
        <v>19</v>
      </c>
      <c r="C26" s="58" t="str">
        <f>+Data!O68</f>
        <v>Pimentel 1</v>
      </c>
      <c r="D26" s="54">
        <f>+Data!P68</f>
        <v>30.8</v>
      </c>
      <c r="E26" s="54">
        <f>+Data!Q68</f>
        <v>19.100000000000001</v>
      </c>
      <c r="G26" s="207"/>
      <c r="H26" s="208"/>
    </row>
    <row r="27" spans="2:14" ht="15.75" customHeight="1" x14ac:dyDescent="0.25">
      <c r="B27" s="11">
        <v>20</v>
      </c>
      <c r="C27" s="58" t="str">
        <f>+Data!O69</f>
        <v>Pimentel 2</v>
      </c>
      <c r="D27" s="54">
        <f>+Data!P69</f>
        <v>27.5</v>
      </c>
      <c r="E27" s="54">
        <f>+Data!Q69</f>
        <v>21.9</v>
      </c>
      <c r="F27" s="1" t="s">
        <v>0</v>
      </c>
      <c r="G27" s="203" t="s">
        <v>154</v>
      </c>
      <c r="H27" s="204"/>
      <c r="I27" s="74"/>
      <c r="J27" s="75"/>
    </row>
    <row r="28" spans="2:14" ht="15.75" customHeight="1" x14ac:dyDescent="0.25">
      <c r="B28" s="11">
        <v>21</v>
      </c>
      <c r="C28" s="58" t="str">
        <f>+Data!O70</f>
        <v>Pimentel 3</v>
      </c>
      <c r="D28" s="54">
        <f>+Data!P70</f>
        <v>50.4</v>
      </c>
      <c r="E28" s="54">
        <f>+Data!Q70</f>
        <v>36.200000000000003</v>
      </c>
      <c r="G28" s="205"/>
      <c r="H28" s="206"/>
      <c r="I28" s="73"/>
      <c r="J28" s="75" t="s">
        <v>0</v>
      </c>
    </row>
    <row r="29" spans="2:14" ht="25.5" customHeight="1" x14ac:dyDescent="0.25">
      <c r="B29" s="11">
        <v>22</v>
      </c>
      <c r="C29" s="58" t="str">
        <f>+Data!O71</f>
        <v>Metaldom</v>
      </c>
      <c r="D29" s="54">
        <f>+Data!P71</f>
        <v>40.700000000000003</v>
      </c>
      <c r="E29" s="54">
        <f>+Data!Q71</f>
        <v>28.9</v>
      </c>
      <c r="G29" s="205"/>
      <c r="H29" s="206"/>
      <c r="I29" s="73"/>
      <c r="J29" s="93" t="s">
        <v>0</v>
      </c>
      <c r="K29" s="93" t="s">
        <v>0</v>
      </c>
      <c r="M29" s="93"/>
      <c r="N29" s="93"/>
    </row>
    <row r="30" spans="2:14" ht="15.75" customHeight="1" thickBot="1" x14ac:dyDescent="0.3">
      <c r="B30" s="11">
        <v>23</v>
      </c>
      <c r="C30" s="58" t="str">
        <f>+Data!O72</f>
        <v xml:space="preserve">Los Origenes </v>
      </c>
      <c r="D30" s="54">
        <f>+Data!P72</f>
        <v>57.3</v>
      </c>
      <c r="E30" s="54">
        <f>+Data!Q72</f>
        <v>49.59</v>
      </c>
      <c r="G30" s="207"/>
      <c r="H30" s="208"/>
      <c r="I30" s="73"/>
      <c r="J30" s="93"/>
      <c r="K30" s="93"/>
      <c r="M30" s="93"/>
      <c r="N30" s="93"/>
    </row>
    <row r="31" spans="2:14" ht="15.95" customHeight="1" x14ac:dyDescent="0.25">
      <c r="B31" s="11">
        <v>24</v>
      </c>
      <c r="C31" s="58" t="str">
        <f>+Data!O73</f>
        <v>Monte Rio</v>
      </c>
      <c r="D31" s="54">
        <f>+Data!P73</f>
        <v>96.6</v>
      </c>
      <c r="E31" s="54">
        <f>+Data!Q73</f>
        <v>82.86</v>
      </c>
      <c r="G31" s="203" t="s">
        <v>164</v>
      </c>
      <c r="H31" s="204"/>
      <c r="I31" s="74"/>
      <c r="J31" s="93"/>
      <c r="K31" s="93"/>
      <c r="M31" s="93"/>
      <c r="N31" s="93"/>
    </row>
    <row r="32" spans="2:14" ht="15" customHeight="1" x14ac:dyDescent="0.25">
      <c r="B32" s="11">
        <v>25</v>
      </c>
      <c r="C32" s="58" t="str">
        <f>+Data!O74</f>
        <v>Quisqueya 1</v>
      </c>
      <c r="D32" s="54">
        <f>+Data!P74</f>
        <v>147</v>
      </c>
      <c r="E32" s="54">
        <f>+Data!Q74</f>
        <v>107.1</v>
      </c>
      <c r="G32" s="205"/>
      <c r="H32" s="206"/>
      <c r="I32" s="73"/>
      <c r="J32" s="200"/>
      <c r="K32" s="200"/>
      <c r="M32" s="93"/>
      <c r="N32" s="93"/>
    </row>
    <row r="33" spans="2:14" ht="15.95" customHeight="1" x14ac:dyDescent="0.25">
      <c r="B33" s="11">
        <v>26</v>
      </c>
      <c r="C33" s="58" t="str">
        <f>+Data!O75</f>
        <v>Quisqueya 1 S. Pedro</v>
      </c>
      <c r="D33" s="54">
        <f>+Data!P75</f>
        <v>68</v>
      </c>
      <c r="E33" s="54">
        <f>+Data!Q75</f>
        <v>53.2</v>
      </c>
      <c r="G33" s="205"/>
      <c r="H33" s="206"/>
      <c r="I33" s="73"/>
      <c r="J33" s="200"/>
      <c r="K33" s="200"/>
      <c r="M33" s="93"/>
      <c r="N33" s="93"/>
    </row>
    <row r="34" spans="2:14" ht="15.75" customHeight="1" thickBot="1" x14ac:dyDescent="0.3">
      <c r="B34" s="11">
        <v>27</v>
      </c>
      <c r="C34" s="58" t="str">
        <f>+Data!O76</f>
        <v>San Felipe</v>
      </c>
      <c r="D34" s="54">
        <f>+Data!P76</f>
        <v>176.4</v>
      </c>
      <c r="E34" s="54">
        <f>+Data!Q76</f>
        <v>0</v>
      </c>
      <c r="G34" s="207"/>
      <c r="H34" s="208"/>
      <c r="I34" s="73"/>
      <c r="J34" s="200"/>
      <c r="K34" s="200"/>
      <c r="L34" s="1" t="s">
        <v>0</v>
      </c>
    </row>
    <row r="35" spans="2:14" ht="15.75" customHeight="1" x14ac:dyDescent="0.25">
      <c r="B35" s="11">
        <v>28</v>
      </c>
      <c r="C35" s="58" t="str">
        <f>+Data!O77</f>
        <v xml:space="preserve">Estrella del Mar 2 </v>
      </c>
      <c r="D35" s="54">
        <f>+Data!P77</f>
        <v>108.6</v>
      </c>
      <c r="E35" s="54">
        <f>+Data!Q77</f>
        <v>104.7</v>
      </c>
      <c r="G35" s="203"/>
      <c r="H35" s="204"/>
      <c r="I35" s="73"/>
      <c r="J35" s="200"/>
      <c r="K35" s="200"/>
      <c r="M35" s="1" t="s">
        <v>0</v>
      </c>
    </row>
    <row r="36" spans="2:14" ht="15.95" customHeight="1" x14ac:dyDescent="0.25">
      <c r="B36" s="11">
        <v>29</v>
      </c>
      <c r="C36" s="58" t="str">
        <f>+Data!O78</f>
        <v>INCA KM22</v>
      </c>
      <c r="D36" s="54">
        <f>+Data!P78</f>
        <v>14.2</v>
      </c>
      <c r="E36" s="54">
        <f>+Data!Q78</f>
        <v>8.4</v>
      </c>
      <c r="G36" s="205"/>
      <c r="H36" s="206"/>
      <c r="J36" s="200"/>
      <c r="K36" s="200"/>
      <c r="L36" s="1" t="s">
        <v>0</v>
      </c>
    </row>
    <row r="37" spans="2:14" ht="15.95" customHeight="1" x14ac:dyDescent="0.25">
      <c r="B37" s="11">
        <v>30</v>
      </c>
      <c r="C37" s="58" t="str">
        <f>+Data!O79</f>
        <v>Bersal</v>
      </c>
      <c r="D37" s="54">
        <f>+Data!P79</f>
        <v>23.8</v>
      </c>
      <c r="E37" s="54">
        <f>+Data!Q79</f>
        <v>21</v>
      </c>
      <c r="G37" s="205"/>
      <c r="H37" s="206"/>
      <c r="I37" s="93" t="s">
        <v>0</v>
      </c>
      <c r="J37" s="192"/>
      <c r="K37" s="192"/>
      <c r="L37" s="1" t="s">
        <v>0</v>
      </c>
    </row>
    <row r="38" spans="2:14" ht="15.75" customHeight="1" thickBot="1" x14ac:dyDescent="0.25">
      <c r="B38" s="11"/>
      <c r="C38" s="59" t="s">
        <v>88</v>
      </c>
      <c r="D38" s="56">
        <f>SUM(D7:D37)</f>
        <v>2691.98</v>
      </c>
      <c r="E38" s="52">
        <f>SUM(E7:E37)</f>
        <v>1761.0800000000002</v>
      </c>
      <c r="G38" s="207"/>
      <c r="H38" s="208"/>
      <c r="I38" s="93"/>
      <c r="J38" s="192" t="s">
        <v>0</v>
      </c>
      <c r="K38" s="192"/>
      <c r="L38" s="93"/>
      <c r="M38" s="93"/>
      <c r="N38" s="2"/>
    </row>
    <row r="39" spans="2:14" ht="15.95" customHeight="1" thickBot="1" x14ac:dyDescent="0.25">
      <c r="B39" s="11">
        <f t="shared" ref="B39:B45" si="0">+B38+1</f>
        <v>1</v>
      </c>
      <c r="C39" s="60" t="s">
        <v>142</v>
      </c>
      <c r="D39" s="57">
        <f>+Data!P81</f>
        <v>49.5</v>
      </c>
      <c r="E39" s="55">
        <f>+Data!Q81</f>
        <v>26.99</v>
      </c>
      <c r="G39" s="216" t="s">
        <v>153</v>
      </c>
      <c r="H39" s="217"/>
      <c r="I39" s="93"/>
      <c r="J39" s="93"/>
      <c r="K39" s="2" t="s">
        <v>0</v>
      </c>
      <c r="L39" s="93"/>
      <c r="M39" s="93"/>
      <c r="N39" s="2"/>
    </row>
    <row r="40" spans="2:14" ht="15.95" customHeight="1" x14ac:dyDescent="0.2">
      <c r="B40" s="11">
        <f t="shared" si="0"/>
        <v>2</v>
      </c>
      <c r="C40" s="60" t="s">
        <v>143</v>
      </c>
      <c r="D40" s="57">
        <f>+Data!P82</f>
        <v>48</v>
      </c>
      <c r="E40" s="55">
        <f>+Data!Q82</f>
        <v>19.59</v>
      </c>
      <c r="G40" s="218"/>
      <c r="H40" s="219"/>
      <c r="I40" s="1" t="s">
        <v>0</v>
      </c>
      <c r="K40" s="2" t="s">
        <v>0</v>
      </c>
      <c r="L40" s="93"/>
      <c r="M40" s="93"/>
      <c r="N40" s="2"/>
    </row>
    <row r="41" spans="2:14" ht="15.95" customHeight="1" x14ac:dyDescent="0.2">
      <c r="B41" s="11">
        <f t="shared" si="0"/>
        <v>3</v>
      </c>
      <c r="C41" s="60" t="s">
        <v>72</v>
      </c>
      <c r="D41" s="57">
        <f>+Data!P83</f>
        <v>85.3</v>
      </c>
      <c r="E41" s="55">
        <f>+Data!Q83</f>
        <v>36.96</v>
      </c>
      <c r="G41" s="220"/>
      <c r="H41" s="221"/>
      <c r="I41" s="189" t="s">
        <v>0</v>
      </c>
      <c r="J41" s="189"/>
      <c r="K41" s="93"/>
      <c r="L41" s="215"/>
      <c r="M41" s="215"/>
      <c r="N41" s="2"/>
    </row>
    <row r="42" spans="2:14" ht="15.95" customHeight="1" x14ac:dyDescent="0.2">
      <c r="B42" s="11">
        <f t="shared" si="0"/>
        <v>4</v>
      </c>
      <c r="C42" s="60" t="s">
        <v>73</v>
      </c>
      <c r="D42" s="57">
        <f>+Data!P84</f>
        <v>30</v>
      </c>
      <c r="E42" s="55">
        <f>+Data!Q84</f>
        <v>0</v>
      </c>
      <c r="G42" s="220"/>
      <c r="H42" s="221"/>
      <c r="I42" s="189"/>
      <c r="J42" s="189"/>
      <c r="K42" s="93" t="s">
        <v>0</v>
      </c>
    </row>
    <row r="43" spans="2:14" ht="15.95" customHeight="1" x14ac:dyDescent="0.2">
      <c r="B43" s="11">
        <f t="shared" si="0"/>
        <v>5</v>
      </c>
      <c r="C43" s="60" t="s">
        <v>100</v>
      </c>
      <c r="D43" s="57">
        <f>+Data!P85</f>
        <v>27.8</v>
      </c>
      <c r="E43" s="55">
        <f>+Data!Q85</f>
        <v>28</v>
      </c>
      <c r="G43" s="220"/>
      <c r="H43" s="221"/>
      <c r="I43" s="189"/>
      <c r="J43" s="189"/>
      <c r="K43" s="93"/>
    </row>
    <row r="44" spans="2:14" ht="15.95" customHeight="1" x14ac:dyDescent="0.2">
      <c r="B44" s="11">
        <f t="shared" si="0"/>
        <v>6</v>
      </c>
      <c r="C44" s="60" t="s">
        <v>133</v>
      </c>
      <c r="D44" s="57">
        <f>+Data!P86</f>
        <v>57</v>
      </c>
      <c r="E44" s="55">
        <f>+Data!Q86</f>
        <v>0</v>
      </c>
      <c r="G44" s="220"/>
      <c r="H44" s="221"/>
      <c r="I44" s="189"/>
      <c r="J44" s="189" t="s">
        <v>0</v>
      </c>
      <c r="K44" s="176"/>
      <c r="L44" s="176"/>
    </row>
    <row r="45" spans="2:14" ht="15.95" customHeight="1" x14ac:dyDescent="0.2">
      <c r="B45" s="11">
        <f t="shared" si="0"/>
        <v>7</v>
      </c>
      <c r="C45" s="60" t="s">
        <v>74</v>
      </c>
      <c r="D45" s="57">
        <f>+Data!P87</f>
        <v>480</v>
      </c>
      <c r="E45" s="55">
        <f>+Data!Q87</f>
        <v>287.25</v>
      </c>
      <c r="G45" s="220"/>
      <c r="H45" s="221"/>
      <c r="I45" s="189"/>
      <c r="J45" s="189"/>
      <c r="K45" s="176"/>
      <c r="L45" s="176"/>
    </row>
    <row r="46" spans="2:14" ht="15.95" customHeight="1" thickBot="1" x14ac:dyDescent="0.25">
      <c r="B46" s="50"/>
      <c r="C46" s="61" t="s">
        <v>69</v>
      </c>
      <c r="D46" s="49">
        <f>SUM(D38:D45)</f>
        <v>3469.5800000000004</v>
      </c>
      <c r="E46" s="53">
        <f>SUM(E38:E45)</f>
        <v>2159.87</v>
      </c>
      <c r="G46" s="222"/>
      <c r="H46" s="223"/>
      <c r="I46" s="189"/>
      <c r="J46" s="189"/>
      <c r="K46" s="176"/>
      <c r="L46" s="176"/>
    </row>
    <row r="47" spans="2:14" ht="15.95" customHeight="1" x14ac:dyDescent="0.25">
      <c r="G47" s="189"/>
      <c r="H47" s="189"/>
      <c r="I47" s="189"/>
      <c r="J47" s="189"/>
      <c r="K47" s="176"/>
      <c r="L47" s="209" t="s">
        <v>137</v>
      </c>
      <c r="M47" s="210"/>
    </row>
    <row r="48" spans="2:14" ht="19.5" customHeight="1" x14ac:dyDescent="0.25">
      <c r="B48" s="7" t="s">
        <v>71</v>
      </c>
      <c r="G48" s="189"/>
      <c r="H48" s="189"/>
      <c r="K48" s="176"/>
      <c r="L48" s="211"/>
      <c r="M48" s="212"/>
    </row>
    <row r="49" spans="2:13" x14ac:dyDescent="0.25">
      <c r="B49" s="7" t="s">
        <v>75</v>
      </c>
      <c r="D49" s="12"/>
      <c r="K49" s="176"/>
      <c r="L49" s="211"/>
      <c r="M49" s="212"/>
    </row>
    <row r="50" spans="2:13" x14ac:dyDescent="0.25">
      <c r="H50" s="1" t="s">
        <v>0</v>
      </c>
      <c r="K50" s="176"/>
      <c r="L50" s="211"/>
      <c r="M50" s="212"/>
    </row>
    <row r="51" spans="2:13" x14ac:dyDescent="0.25">
      <c r="K51" s="176"/>
      <c r="L51" s="211"/>
      <c r="M51" s="212"/>
    </row>
    <row r="52" spans="2:13" x14ac:dyDescent="0.25">
      <c r="L52" s="211"/>
      <c r="M52" s="212"/>
    </row>
    <row r="53" spans="2:13" x14ac:dyDescent="0.25">
      <c r="C53" s="1" t="s">
        <v>73</v>
      </c>
      <c r="D53" s="1">
        <v>27.8</v>
      </c>
      <c r="L53" s="211"/>
      <c r="M53" s="212"/>
    </row>
    <row r="54" spans="2:13" x14ac:dyDescent="0.25">
      <c r="L54" s="211"/>
      <c r="M54" s="212"/>
    </row>
    <row r="55" spans="2:13" x14ac:dyDescent="0.25">
      <c r="L55" s="211"/>
      <c r="M55" s="212"/>
    </row>
    <row r="56" spans="2:13" x14ac:dyDescent="0.25">
      <c r="E56" s="1" t="s">
        <v>0</v>
      </c>
      <c r="L56" s="211"/>
      <c r="M56" s="212"/>
    </row>
    <row r="57" spans="2:13" x14ac:dyDescent="0.25">
      <c r="C57" s="1" t="s">
        <v>0</v>
      </c>
      <c r="L57" s="211"/>
      <c r="M57" s="212"/>
    </row>
    <row r="58" spans="2:13" ht="13.5" thickBot="1" x14ac:dyDescent="0.3">
      <c r="L58" s="213"/>
      <c r="M58" s="214"/>
    </row>
  </sheetData>
  <sheetProtection algorithmName="SHA-512" hashValue="zaGgXdfuebbDmwetabehw8obwtl5JTb8ZiTFFrQU25/wRZrdSDBOuxORrwwa1o2n+FoBdnS4yzwUlSBx4Gt37A==" saltValue="uRpz3CrU8pzJXXX0Iagkrg==" spinCount="100000" sheet="1" objects="1" scenarios="1"/>
  <mergeCells count="16">
    <mergeCell ref="G10:H10"/>
    <mergeCell ref="G16:H17"/>
    <mergeCell ref="G22:H22"/>
    <mergeCell ref="G23:H26"/>
    <mergeCell ref="B3:H3"/>
    <mergeCell ref="B5:H5"/>
    <mergeCell ref="B4:H4"/>
    <mergeCell ref="G6:H6"/>
    <mergeCell ref="G7:H7"/>
    <mergeCell ref="G27:H30"/>
    <mergeCell ref="G31:H34"/>
    <mergeCell ref="L47:M58"/>
    <mergeCell ref="L41:M41"/>
    <mergeCell ref="G35:H38"/>
    <mergeCell ref="G39:H39"/>
    <mergeCell ref="G40:H46"/>
  </mergeCells>
  <conditionalFormatting sqref="C7:C44">
    <cfRule type="cellIs" dxfId="107" priority="88" stopIfTrue="1" operator="equal">
      <formula>"CESPM 1 TG"</formula>
    </cfRule>
    <cfRule type="cellIs" dxfId="106" priority="89" stopIfTrue="1" operator="equal">
      <formula>"CESPM 2 TG"</formula>
    </cfRule>
    <cfRule type="cellIs" dxfId="105" priority="90" stopIfTrue="1" operator="equal">
      <formula>"CESPM 3 TG"</formula>
    </cfRule>
  </conditionalFormatting>
  <conditionalFormatting sqref="E39:E45 C9:C44 D9:E37 C7:E8">
    <cfRule type="cellIs" dxfId="104" priority="86" operator="equal">
      <formula>0</formula>
    </cfRule>
    <cfRule type="containsErrors" dxfId="103" priority="87">
      <formula>ISERROR(C7)</formula>
    </cfRule>
  </conditionalFormatting>
  <conditionalFormatting sqref="E39:E45 D7:E37">
    <cfRule type="expression" dxfId="102" priority="113" stopIfTrue="1">
      <formula>AND($E7&lt;#REF!,$E7&gt;0)</formula>
    </cfRule>
  </conditionalFormatting>
  <conditionalFormatting sqref="E46 D38:D44">
    <cfRule type="expression" dxfId="101" priority="248" stopIfTrue="1">
      <formula>AND($D38&lt;#REF!,$D38&gt;0)</formula>
    </cfRule>
  </conditionalFormatting>
  <conditionalFormatting sqref="H11:H12">
    <cfRule type="cellIs" dxfId="100" priority="67" stopIfTrue="1" operator="equal">
      <formula>"CESPM 1 TG"</formula>
    </cfRule>
    <cfRule type="cellIs" dxfId="99" priority="68" stopIfTrue="1" operator="equal">
      <formula>"CESPM 2 TG"</formula>
    </cfRule>
    <cfRule type="cellIs" dxfId="98" priority="69" stopIfTrue="1" operator="equal">
      <formula>"CESPM 3 TG"</formula>
    </cfRule>
  </conditionalFormatting>
  <conditionalFormatting sqref="H11:H12">
    <cfRule type="cellIs" dxfId="97" priority="65" operator="equal">
      <formula>0</formula>
    </cfRule>
    <cfRule type="containsErrors" dxfId="96" priority="66">
      <formula>ISERROR(H11)</formula>
    </cfRule>
  </conditionalFormatting>
  <conditionalFormatting sqref="H14:H15 H18">
    <cfRule type="cellIs" dxfId="95" priority="57" stopIfTrue="1" operator="equal">
      <formula>"CESPM 1 TG"</formula>
    </cfRule>
    <cfRule type="cellIs" dxfId="94" priority="58" stopIfTrue="1" operator="equal">
      <formula>"CESPM 2 TG"</formula>
    </cfRule>
    <cfRule type="cellIs" dxfId="93" priority="59" stopIfTrue="1" operator="equal">
      <formula>"CESPM 3 TG"</formula>
    </cfRule>
  </conditionalFormatting>
  <conditionalFormatting sqref="H14:H15 H18">
    <cfRule type="cellIs" dxfId="92" priority="55" operator="equal">
      <formula>0</formula>
    </cfRule>
    <cfRule type="containsErrors" dxfId="91" priority="56">
      <formula>ISERROR(H14)</formula>
    </cfRule>
  </conditionalFormatting>
  <conditionalFormatting sqref="C46">
    <cfRule type="cellIs" dxfId="90" priority="36" stopIfTrue="1" operator="equal">
      <formula>"CESPM 1 TG"</formula>
    </cfRule>
    <cfRule type="cellIs" dxfId="89" priority="37" stopIfTrue="1" operator="equal">
      <formula>"CESPM 2 TG"</formula>
    </cfRule>
    <cfRule type="cellIs" dxfId="88" priority="38" stopIfTrue="1" operator="equal">
      <formula>"CESPM 3 TG"</formula>
    </cfRule>
  </conditionalFormatting>
  <conditionalFormatting sqref="C46">
    <cfRule type="cellIs" dxfId="87" priority="34" operator="equal">
      <formula>0</formula>
    </cfRule>
    <cfRule type="containsErrors" dxfId="86" priority="35">
      <formula>ISERROR(C46)</formula>
    </cfRule>
  </conditionalFormatting>
  <conditionalFormatting sqref="D45:D46">
    <cfRule type="expression" dxfId="85" priority="39" stopIfTrue="1">
      <formula>AND($D45&lt;#REF!,$D45&gt;0)</formula>
    </cfRule>
  </conditionalFormatting>
  <conditionalFormatting sqref="C45">
    <cfRule type="cellIs" dxfId="84" priority="20" stopIfTrue="1" operator="equal">
      <formula>"CESPM 1 TG"</formula>
    </cfRule>
    <cfRule type="cellIs" dxfId="83" priority="21" stopIfTrue="1" operator="equal">
      <formula>"CESPM 2 TG"</formula>
    </cfRule>
    <cfRule type="cellIs" dxfId="82" priority="22" stopIfTrue="1" operator="equal">
      <formula>"CESPM 3 TG"</formula>
    </cfRule>
  </conditionalFormatting>
  <conditionalFormatting sqref="C45">
    <cfRule type="cellIs" dxfId="81" priority="18" operator="equal">
      <formula>0</formula>
    </cfRule>
    <cfRule type="containsErrors" dxfId="80" priority="19">
      <formula>ISERROR(C45)</formula>
    </cfRule>
  </conditionalFormatting>
  <conditionalFormatting sqref="E38">
    <cfRule type="cellIs" dxfId="79" priority="15" operator="equal">
      <formula>0</formula>
    </cfRule>
  </conditionalFormatting>
  <conditionalFormatting sqref="H8">
    <cfRule type="cellIs" dxfId="78" priority="8" stopIfTrue="1" operator="equal">
      <formula>"CESPM 1 TG"</formula>
    </cfRule>
    <cfRule type="cellIs" dxfId="77" priority="9" stopIfTrue="1" operator="equal">
      <formula>"CESPM 2 TG"</formula>
    </cfRule>
    <cfRule type="cellIs" dxfId="76" priority="10" stopIfTrue="1" operator="equal">
      <formula>"CESPM 3 TG"</formula>
    </cfRule>
  </conditionalFormatting>
  <conditionalFormatting sqref="H8">
    <cfRule type="cellIs" dxfId="75" priority="6" operator="equal">
      <formula>0</formula>
    </cfRule>
    <cfRule type="containsErrors" dxfId="74" priority="7">
      <formula>ISERROR(H8)</formula>
    </cfRule>
  </conditionalFormatting>
  <conditionalFormatting sqref="H9">
    <cfRule type="cellIs" dxfId="73" priority="3" stopIfTrue="1" operator="equal">
      <formula>"CESPM 1 TG"</formula>
    </cfRule>
    <cfRule type="cellIs" dxfId="72" priority="4" stopIfTrue="1" operator="equal">
      <formula>"CESPM 2 TG"</formula>
    </cfRule>
    <cfRule type="cellIs" dxfId="71" priority="5" stopIfTrue="1" operator="equal">
      <formula>"CESPM 3 TG"</formula>
    </cfRule>
  </conditionalFormatting>
  <conditionalFormatting sqref="H9">
    <cfRule type="cellIs" dxfId="70" priority="1" operator="equal">
      <formula>0</formula>
    </cfRule>
    <cfRule type="containsErrors" dxfId="69" priority="2">
      <formula>ISERROR(H9)</formula>
    </cfRule>
  </conditionalFormatting>
  <printOptions horizontalCentered="1" verticalCentered="1" gridLines="1"/>
  <pageMargins left="0.74803149606299213" right="0.74803149606299213" top="0.19685039370078741" bottom="0.19685039370078741" header="0.23622047244094491" footer="0.23622047244094491"/>
  <pageSetup paperSize="9" scale="8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pageSetUpPr fitToPage="1"/>
  </sheetPr>
  <dimension ref="A1:I58"/>
  <sheetViews>
    <sheetView tabSelected="1" topLeftCell="A19" zoomScale="115" zoomScaleNormal="115" workbookViewId="0">
      <selection activeCell="J18" sqref="J18"/>
    </sheetView>
  </sheetViews>
  <sheetFormatPr baseColWidth="10" defaultRowHeight="15" x14ac:dyDescent="0.25"/>
  <cols>
    <col min="2" max="2" width="35" bestFit="1" customWidth="1"/>
    <col min="3" max="3" width="16.5703125" customWidth="1"/>
    <col min="4" max="4" width="15.42578125" customWidth="1"/>
    <col min="5" max="5" width="14.7109375" customWidth="1"/>
    <col min="6" max="6" width="17.5703125" customWidth="1"/>
  </cols>
  <sheetData>
    <row r="1" spans="1:9" ht="15.75" customHeight="1" thickBot="1" x14ac:dyDescent="0.3"/>
    <row r="2" spans="1:9" ht="17.25" customHeight="1" thickBot="1" x14ac:dyDescent="0.3">
      <c r="A2" s="236" t="s">
        <v>77</v>
      </c>
      <c r="B2" s="237"/>
      <c r="C2" s="237"/>
      <c r="D2" s="237"/>
      <c r="E2" s="237"/>
      <c r="F2" s="238"/>
    </row>
    <row r="3" spans="1:9" ht="39" customHeight="1" x14ac:dyDescent="0.25">
      <c r="A3" s="123" t="s">
        <v>60</v>
      </c>
      <c r="B3" s="124" t="s">
        <v>36</v>
      </c>
      <c r="C3" s="125" t="s">
        <v>34</v>
      </c>
      <c r="D3" s="125" t="s">
        <v>83</v>
      </c>
      <c r="E3" s="125" t="s">
        <v>58</v>
      </c>
      <c r="F3" s="125" t="s">
        <v>84</v>
      </c>
    </row>
    <row r="4" spans="1:9" x14ac:dyDescent="0.25">
      <c r="A4" s="11">
        <v>1</v>
      </c>
      <c r="B4" s="89" t="str">
        <f>+Data!C49</f>
        <v>ITABO 2</v>
      </c>
      <c r="C4" s="8" t="str">
        <f>+Data!D49</f>
        <v>Carbón</v>
      </c>
      <c r="D4" s="5">
        <f>+Data!E49</f>
        <v>120</v>
      </c>
      <c r="E4" s="154">
        <f>+Data!F49</f>
        <v>0</v>
      </c>
      <c r="F4" s="127">
        <f>+Data!H49</f>
        <v>45.768188710659011</v>
      </c>
    </row>
    <row r="5" spans="1:9" x14ac:dyDescent="0.25">
      <c r="A5" s="11">
        <v>2</v>
      </c>
      <c r="B5" s="89" t="str">
        <f>+Data!C50</f>
        <v>ITABO 1</v>
      </c>
      <c r="C5" s="8" t="str">
        <f>+Data!D50</f>
        <v>Carbón</v>
      </c>
      <c r="D5" s="5">
        <f>+Data!E50</f>
        <v>120</v>
      </c>
      <c r="E5" s="154">
        <f>+Data!F50</f>
        <v>240</v>
      </c>
      <c r="F5" s="127">
        <f>+Data!H50</f>
        <v>45.77456672776129</v>
      </c>
    </row>
    <row r="6" spans="1:9" x14ac:dyDescent="0.25">
      <c r="A6" s="11">
        <v>3</v>
      </c>
      <c r="B6" s="89" t="str">
        <f>+Data!C51</f>
        <v>LOS ORÍGENES POWER PLANT GAS NATURAL</v>
      </c>
      <c r="C6" s="8" t="str">
        <f>+Data!D51</f>
        <v>Gas Natural</v>
      </c>
      <c r="D6" s="5">
        <f>+Data!E51</f>
        <v>0</v>
      </c>
      <c r="E6" s="154">
        <f>+Data!F51</f>
        <v>240</v>
      </c>
      <c r="F6" s="127">
        <f>+Data!H51</f>
        <v>46.375727334941068</v>
      </c>
    </row>
    <row r="7" spans="1:9" x14ac:dyDescent="0.25">
      <c r="A7" s="11">
        <v>4</v>
      </c>
      <c r="B7" s="89" t="str">
        <f>+Data!C52</f>
        <v>PARQUE ENERGETICO LOS MINA CC TOTAL</v>
      </c>
      <c r="C7" s="8" t="str">
        <f>+Data!D52</f>
        <v>Gas Natural</v>
      </c>
      <c r="D7" s="5">
        <f>+Data!E52</f>
        <v>0</v>
      </c>
      <c r="E7" s="154">
        <f>+Data!F52</f>
        <v>240</v>
      </c>
      <c r="F7" s="127">
        <f>+Data!H52</f>
        <v>52.88340397831832</v>
      </c>
    </row>
    <row r="8" spans="1:9" x14ac:dyDescent="0.25">
      <c r="A8" s="11">
        <v>5</v>
      </c>
      <c r="B8" s="89" t="str">
        <f>+Data!C53</f>
        <v>PARQUE ENERGETICO LOS MINA CC PARCIAL</v>
      </c>
      <c r="C8" s="8" t="str">
        <f>+Data!D53</f>
        <v>Gas Natural</v>
      </c>
      <c r="D8" s="5">
        <f>+Data!E53</f>
        <v>0</v>
      </c>
      <c r="E8" s="154">
        <f>+Data!F53</f>
        <v>240</v>
      </c>
      <c r="F8" s="127">
        <f>+Data!H53</f>
        <v>54.153262656788925</v>
      </c>
    </row>
    <row r="9" spans="1:9" x14ac:dyDescent="0.25">
      <c r="A9" s="11">
        <v>6</v>
      </c>
      <c r="B9" s="89" t="str">
        <f>+Data!C54</f>
        <v>BARAHONA CARBON</v>
      </c>
      <c r="C9" s="8" t="str">
        <f>+Data!D54</f>
        <v>Carbón</v>
      </c>
      <c r="D9" s="5">
        <f>+Data!E54</f>
        <v>52</v>
      </c>
      <c r="E9" s="154">
        <f>+Data!F54</f>
        <v>292</v>
      </c>
      <c r="F9" s="127">
        <f>+Data!H54</f>
        <v>58.427099106257366</v>
      </c>
      <c r="I9" t="s">
        <v>0</v>
      </c>
    </row>
    <row r="10" spans="1:9" x14ac:dyDescent="0.25">
      <c r="A10" s="11">
        <v>7</v>
      </c>
      <c r="B10" s="89" t="str">
        <f>+Data!C55</f>
        <v>LOS MINA 6</v>
      </c>
      <c r="C10" s="8" t="str">
        <f>+Data!D55</f>
        <v>Gas Natural</v>
      </c>
      <c r="D10" s="5">
        <f>+Data!E55</f>
        <v>105</v>
      </c>
      <c r="E10" s="154">
        <f>+Data!F55</f>
        <v>397</v>
      </c>
      <c r="F10" s="127">
        <f>+Data!H55</f>
        <v>71.867680498063095</v>
      </c>
    </row>
    <row r="11" spans="1:9" x14ac:dyDescent="0.25">
      <c r="A11" s="11">
        <v>8</v>
      </c>
      <c r="B11" s="89" t="str">
        <f>+Data!C56</f>
        <v>ESTRELLA DEL MAR 2 CGN</v>
      </c>
      <c r="C11" s="8" t="str">
        <f>+Data!D56</f>
        <v>Gas Natural</v>
      </c>
      <c r="D11" s="5">
        <f>+Data!E56</f>
        <v>110</v>
      </c>
      <c r="E11" s="154">
        <f>+Data!F56</f>
        <v>507</v>
      </c>
      <c r="F11" s="127">
        <f>+Data!H56</f>
        <v>73.894229833127312</v>
      </c>
      <c r="I11" t="s">
        <v>0</v>
      </c>
    </row>
    <row r="12" spans="1:9" x14ac:dyDescent="0.25">
      <c r="A12" s="11">
        <v>9</v>
      </c>
      <c r="B12" s="89" t="str">
        <f>+Data!C57</f>
        <v>AES ANDRES</v>
      </c>
      <c r="C12" s="150" t="str">
        <f>+Data!D57</f>
        <v>Gas Natural</v>
      </c>
      <c r="D12" s="5">
        <f>+Data!E57</f>
        <v>125</v>
      </c>
      <c r="E12" s="154">
        <f>+Data!F57</f>
        <v>632</v>
      </c>
      <c r="F12" s="127">
        <f>+Data!H57</f>
        <v>74.224385619404131</v>
      </c>
    </row>
    <row r="13" spans="1:9" x14ac:dyDescent="0.25">
      <c r="A13" s="11">
        <v>10</v>
      </c>
      <c r="B13" s="89" t="str">
        <f>+Data!C58</f>
        <v>LOS MINA 5</v>
      </c>
      <c r="C13" s="8" t="str">
        <f>+Data!D58</f>
        <v>Gas Natural</v>
      </c>
      <c r="D13" s="5">
        <f>+Data!E58</f>
        <v>0</v>
      </c>
      <c r="E13" s="154">
        <f>+Data!F58</f>
        <v>632</v>
      </c>
      <c r="F13" s="127">
        <f>+Data!H58</f>
        <v>75.588004407433942</v>
      </c>
    </row>
    <row r="14" spans="1:9" x14ac:dyDescent="0.25">
      <c r="A14" s="11">
        <v>11</v>
      </c>
      <c r="B14" s="89" t="str">
        <f>+Data!C59</f>
        <v>QUISQUEYA 2</v>
      </c>
      <c r="C14" s="150" t="str">
        <f>+Data!D59</f>
        <v>Fuel Oil #6</v>
      </c>
      <c r="D14" s="5">
        <f>+Data!E59</f>
        <v>215</v>
      </c>
      <c r="E14" s="154">
        <f>+Data!F59</f>
        <v>847</v>
      </c>
      <c r="F14" s="127">
        <f>+Data!H59</f>
        <v>77.494257508439929</v>
      </c>
      <c r="I14" t="s">
        <v>0</v>
      </c>
    </row>
    <row r="15" spans="1:9" x14ac:dyDescent="0.25">
      <c r="A15" s="11">
        <v>12</v>
      </c>
      <c r="B15" s="89" t="str">
        <f>+Data!C60</f>
        <v>CEPP 1</v>
      </c>
      <c r="C15" s="8" t="str">
        <f>+Data!D60</f>
        <v>Fuel Oil #6</v>
      </c>
      <c r="D15" s="5">
        <f>+Data!E60</f>
        <v>5.4</v>
      </c>
      <c r="E15" s="154">
        <f>+Data!F60</f>
        <v>852.4</v>
      </c>
      <c r="F15" s="127">
        <f>+Data!H60</f>
        <v>78.340160635732161</v>
      </c>
    </row>
    <row r="16" spans="1:9" x14ac:dyDescent="0.25">
      <c r="A16" s="11">
        <v>13</v>
      </c>
      <c r="B16" s="89" t="str">
        <f>+Data!C61</f>
        <v>CEPP 2</v>
      </c>
      <c r="C16" s="8" t="str">
        <f>+Data!D61</f>
        <v>Fuel Oil #6</v>
      </c>
      <c r="D16" s="5">
        <f>+Data!E61</f>
        <v>33</v>
      </c>
      <c r="E16" s="154">
        <f>+Data!F61</f>
        <v>885.4</v>
      </c>
      <c r="F16" s="127">
        <f>+Data!H61</f>
        <v>78.853616160430533</v>
      </c>
    </row>
    <row r="17" spans="1:9" x14ac:dyDescent="0.25">
      <c r="A17" s="11">
        <v>14</v>
      </c>
      <c r="B17" s="89" t="str">
        <f>+Data!C62</f>
        <v>ESTRELLA DEL MAR 2 SGN</v>
      </c>
      <c r="C17" s="8" t="str">
        <f>+Data!D62</f>
        <v>Gas Natural</v>
      </c>
      <c r="D17" s="5">
        <f>+Data!E62</f>
        <v>0</v>
      </c>
      <c r="E17" s="154">
        <f>+Data!F62</f>
        <v>885.4</v>
      </c>
      <c r="F17" s="127">
        <f>+Data!H62</f>
        <v>80.223362056139777</v>
      </c>
    </row>
    <row r="18" spans="1:9" x14ac:dyDescent="0.25">
      <c r="A18" s="11">
        <v>15</v>
      </c>
      <c r="B18" s="89" t="str">
        <f>+Data!C63</f>
        <v>SULTANA DEL ESTE</v>
      </c>
      <c r="C18" s="8" t="str">
        <f>+Data!D63</f>
        <v>Fuel Oil #6</v>
      </c>
      <c r="D18" s="5">
        <f>+Data!E63</f>
        <v>68</v>
      </c>
      <c r="E18" s="154">
        <f>+Data!F63</f>
        <v>953.4</v>
      </c>
      <c r="F18" s="127">
        <f>+Data!H63</f>
        <v>80.244137244020635</v>
      </c>
    </row>
    <row r="19" spans="1:9" x14ac:dyDescent="0.25">
      <c r="A19" s="11">
        <v>16</v>
      </c>
      <c r="B19" s="89" t="str">
        <f>+Data!C64</f>
        <v>PIMENTEL 3</v>
      </c>
      <c r="C19" s="8" t="str">
        <f>+Data!D64</f>
        <v>Fuel Oil #6</v>
      </c>
      <c r="D19" s="5">
        <f>+Data!E64</f>
        <v>51.2</v>
      </c>
      <c r="E19" s="154">
        <f>+Data!F64</f>
        <v>1004.6</v>
      </c>
      <c r="F19" s="127">
        <f>+Data!H64</f>
        <v>80.796682880101542</v>
      </c>
      <c r="G19" t="s">
        <v>0</v>
      </c>
    </row>
    <row r="20" spans="1:9" x14ac:dyDescent="0.25">
      <c r="A20" s="11">
        <v>17</v>
      </c>
      <c r="B20" s="89" t="str">
        <f>+Data!C65</f>
        <v>ESTRELLA DEL MAR 2 CFO</v>
      </c>
      <c r="C20" s="8" t="str">
        <f>+Data!D65</f>
        <v>Fuel Oil #6</v>
      </c>
      <c r="D20" s="5">
        <f>+Data!E65</f>
        <v>0</v>
      </c>
      <c r="E20" s="154">
        <f>+Data!F65</f>
        <v>1004.6</v>
      </c>
      <c r="F20" s="127">
        <f>+Data!H65</f>
        <v>81.501336601521359</v>
      </c>
      <c r="H20" t="s">
        <v>0</v>
      </c>
      <c r="I20" t="s">
        <v>128</v>
      </c>
    </row>
    <row r="21" spans="1:9" x14ac:dyDescent="0.25">
      <c r="A21" s="11">
        <v>18</v>
      </c>
      <c r="B21" s="89" t="str">
        <f>+Data!C66</f>
        <v>QUISQUEYA 1 SAN PEDRO</v>
      </c>
      <c r="C21" s="8" t="str">
        <f>+Data!D66</f>
        <v>Fuel Oil #6</v>
      </c>
      <c r="D21" s="5">
        <f>+Data!E66</f>
        <v>68</v>
      </c>
      <c r="E21" s="154">
        <f>+Data!F66</f>
        <v>1072.5999999999999</v>
      </c>
      <c r="F21" s="127">
        <f>+Data!H66</f>
        <v>83.63426213572528</v>
      </c>
    </row>
    <row r="22" spans="1:9" x14ac:dyDescent="0.25">
      <c r="A22" s="11">
        <v>19</v>
      </c>
      <c r="B22" s="89" t="str">
        <f>+Data!C67</f>
        <v>MONTE RIO</v>
      </c>
      <c r="C22" s="8" t="str">
        <f>+Data!D67</f>
        <v>Fuel Oil #6</v>
      </c>
      <c r="D22" s="5">
        <f>+Data!E67</f>
        <v>93.2</v>
      </c>
      <c r="E22" s="154">
        <f>+Data!F67</f>
        <v>1165.8</v>
      </c>
      <c r="F22" s="127">
        <f>+Data!H67</f>
        <v>85.677028813198561</v>
      </c>
    </row>
    <row r="23" spans="1:9" x14ac:dyDescent="0.25">
      <c r="A23" s="11">
        <v>20</v>
      </c>
      <c r="B23" s="89" t="str">
        <f>+Data!C68</f>
        <v>QUISQUEYA 1</v>
      </c>
      <c r="C23" s="8" t="str">
        <f>+Data!D68</f>
        <v>Fuel Oil #6</v>
      </c>
      <c r="D23" s="5">
        <f>+Data!E68</f>
        <v>133</v>
      </c>
      <c r="E23" s="154">
        <f>+Data!F68</f>
        <v>1298.8</v>
      </c>
      <c r="F23" s="127">
        <f>+Data!H68</f>
        <v>86.144633025677322</v>
      </c>
    </row>
    <row r="24" spans="1:9" x14ac:dyDescent="0.25">
      <c r="A24" s="11">
        <v>21</v>
      </c>
      <c r="B24" s="89" t="str">
        <f>+Data!C69</f>
        <v>INCA KM22</v>
      </c>
      <c r="C24" s="8" t="str">
        <f>+Data!D69</f>
        <v>Fuel Oil #6</v>
      </c>
      <c r="D24" s="5">
        <f>+Data!E69</f>
        <v>8.4</v>
      </c>
      <c r="E24" s="154">
        <f>+Data!F69</f>
        <v>1307.2</v>
      </c>
      <c r="F24" s="127">
        <f>+Data!H69</f>
        <v>86.719341986000643</v>
      </c>
    </row>
    <row r="25" spans="1:9" x14ac:dyDescent="0.25">
      <c r="A25" s="18">
        <v>22</v>
      </c>
      <c r="B25" s="89" t="str">
        <f>+Data!C70</f>
        <v>LOS ORÍGENES POWER PLANT FUEL OIL</v>
      </c>
      <c r="C25" s="8" t="str">
        <f>+Data!D70</f>
        <v>Fuel Oil #6</v>
      </c>
      <c r="D25" s="5">
        <f>+Data!E70</f>
        <v>58.9</v>
      </c>
      <c r="E25" s="154">
        <f>+Data!F70</f>
        <v>1366.1000000000001</v>
      </c>
      <c r="F25" s="127">
        <f>+Data!H70</f>
        <v>87.090319167949289</v>
      </c>
    </row>
    <row r="26" spans="1:9" x14ac:dyDescent="0.25">
      <c r="A26" s="11">
        <v>23</v>
      </c>
      <c r="B26" s="89" t="str">
        <f>+Data!C71</f>
        <v>PIMENTEL 1</v>
      </c>
      <c r="C26" s="8" t="str">
        <f>+Data!D71</f>
        <v>Fuel Oil #6</v>
      </c>
      <c r="D26" s="5">
        <f>+Data!E71</f>
        <v>23.6</v>
      </c>
      <c r="E26" s="154">
        <f>+Data!F71</f>
        <v>1389.7</v>
      </c>
      <c r="F26" s="127">
        <f>+Data!H71</f>
        <v>87.439392881484991</v>
      </c>
    </row>
    <row r="27" spans="1:9" x14ac:dyDescent="0.25">
      <c r="A27" s="11">
        <v>24</v>
      </c>
      <c r="B27" s="89" t="str">
        <f>+Data!C72</f>
        <v>PALENQUE</v>
      </c>
      <c r="C27" s="8" t="str">
        <f>+Data!D72</f>
        <v>Fuel Oil #6</v>
      </c>
      <c r="D27" s="5">
        <f>+Data!E72</f>
        <v>18.600000000000001</v>
      </c>
      <c r="E27" s="154">
        <f>+Data!F72</f>
        <v>1408.3</v>
      </c>
      <c r="F27" s="127">
        <f>+Data!H72</f>
        <v>87.54492246383856</v>
      </c>
    </row>
    <row r="28" spans="1:9" x14ac:dyDescent="0.25">
      <c r="A28" s="11">
        <v>25</v>
      </c>
      <c r="B28" s="89" t="str">
        <f>+Data!C73</f>
        <v>ESTRELLA DEL MAR 2 SFO</v>
      </c>
      <c r="C28" s="8" t="str">
        <f>+Data!D73</f>
        <v>Fuel Oil #6</v>
      </c>
      <c r="D28" s="5">
        <f>+Data!E73</f>
        <v>0</v>
      </c>
      <c r="E28" s="154">
        <f>+Data!F73</f>
        <v>1408.3</v>
      </c>
      <c r="F28" s="127">
        <f>+Data!H73</f>
        <v>88.482026932392301</v>
      </c>
      <c r="G28" s="156"/>
    </row>
    <row r="29" spans="1:9" x14ac:dyDescent="0.25">
      <c r="A29" s="11">
        <v>26</v>
      </c>
      <c r="B29" s="89" t="str">
        <f>+Data!C74</f>
        <v>PIMENTEL 2</v>
      </c>
      <c r="C29" s="8" t="str">
        <f>+Data!D74</f>
        <v>Fuel Oil #6</v>
      </c>
      <c r="D29" s="5">
        <f>+Data!E74</f>
        <v>27.88</v>
      </c>
      <c r="E29" s="154">
        <f>+Data!F74</f>
        <v>1436.18</v>
      </c>
      <c r="F29" s="127">
        <f>+Data!H74</f>
        <v>88.779515548594418</v>
      </c>
    </row>
    <row r="30" spans="1:9" x14ac:dyDescent="0.25">
      <c r="A30" s="11">
        <v>27</v>
      </c>
      <c r="B30" s="89" t="str">
        <f>+Data!C75</f>
        <v>LA VEGA</v>
      </c>
      <c r="C30" s="8" t="str">
        <f>+Data!D76</f>
        <v>Fuel Oil #6</v>
      </c>
      <c r="D30" s="5">
        <f>+Data!E75</f>
        <v>67.5</v>
      </c>
      <c r="E30" s="154">
        <f>+Data!F75</f>
        <v>1503.68</v>
      </c>
      <c r="F30" s="127">
        <f>+Data!H75</f>
        <v>90.811121026924127</v>
      </c>
    </row>
    <row r="31" spans="1:9" x14ac:dyDescent="0.25">
      <c r="A31" s="11">
        <v>28</v>
      </c>
      <c r="B31" s="89" t="str">
        <f>+Data!C76</f>
        <v>PALAMARA</v>
      </c>
      <c r="C31" s="8" t="str">
        <f>+Data!D77</f>
        <v>Fuel Oil #6</v>
      </c>
      <c r="D31" s="5">
        <f>+Data!E76</f>
        <v>94.7</v>
      </c>
      <c r="E31" s="154">
        <f>+Data!F76</f>
        <v>1530.88</v>
      </c>
      <c r="F31" s="127">
        <f>+Data!H76</f>
        <v>91.645421048725893</v>
      </c>
    </row>
    <row r="32" spans="1:9" x14ac:dyDescent="0.25">
      <c r="A32" s="11">
        <v>29</v>
      </c>
      <c r="B32" s="89" t="str">
        <f>+Data!C77</f>
        <v>BERSAL</v>
      </c>
      <c r="C32" s="8" t="str">
        <f>+Data!D78</f>
        <v>Fuel Oil #6</v>
      </c>
      <c r="D32" s="5">
        <f>+Data!E77</f>
        <v>21</v>
      </c>
      <c r="E32" s="154">
        <f>+Data!F77</f>
        <v>1551.88</v>
      </c>
      <c r="F32" s="127">
        <f>+Data!H77</f>
        <v>92.278297469146452</v>
      </c>
    </row>
    <row r="33" spans="1:9" x14ac:dyDescent="0.25">
      <c r="A33" s="11">
        <v>30</v>
      </c>
      <c r="B33" s="89" t="str">
        <f>+Data!C78</f>
        <v>METALDOM</v>
      </c>
      <c r="C33" s="8" t="str">
        <f>+Data!D78</f>
        <v>Fuel Oil #6</v>
      </c>
      <c r="D33" s="5">
        <f>+Data!E78</f>
        <v>30</v>
      </c>
      <c r="E33" s="154">
        <f>+Data!F78</f>
        <v>1581.88</v>
      </c>
      <c r="F33" s="127">
        <f>+Data!H78</f>
        <v>97.223557423902264</v>
      </c>
    </row>
    <row r="34" spans="1:9" x14ac:dyDescent="0.25">
      <c r="A34" s="11">
        <v>31</v>
      </c>
      <c r="B34" s="89" t="str">
        <f>+Data!C79</f>
        <v>CESPM 2</v>
      </c>
      <c r="C34" s="8" t="str">
        <f>+Data!D79</f>
        <v>Fuel Oil #2</v>
      </c>
      <c r="D34" s="5">
        <f>+Data!E79</f>
        <v>95</v>
      </c>
      <c r="E34" s="154">
        <f>+Data!F79</f>
        <v>1676.88</v>
      </c>
      <c r="F34" s="127">
        <f>+Data!H79</f>
        <v>120.31724521759089</v>
      </c>
    </row>
    <row r="35" spans="1:9" x14ac:dyDescent="0.25">
      <c r="A35" s="11">
        <v>32</v>
      </c>
      <c r="B35" s="89" t="str">
        <f>+Data!C80</f>
        <v>CESPM 3</v>
      </c>
      <c r="C35" s="8" t="str">
        <f>+Data!D80</f>
        <v>Fuel Oil #2</v>
      </c>
      <c r="D35" s="5">
        <f>+Data!E80</f>
        <v>95</v>
      </c>
      <c r="E35" s="154">
        <f>+Data!F80</f>
        <v>1771.88</v>
      </c>
      <c r="F35" s="127">
        <f>+Data!H80</f>
        <v>124.26665816282781</v>
      </c>
      <c r="I35" t="s">
        <v>0</v>
      </c>
    </row>
    <row r="36" spans="1:9" x14ac:dyDescent="0.25">
      <c r="A36" s="11">
        <v>33</v>
      </c>
      <c r="B36" s="89" t="str">
        <f>+Data!C81</f>
        <v>CESPM 1</v>
      </c>
      <c r="C36" s="8" t="str">
        <f>+Data!D81</f>
        <v>Fuel Oil #2</v>
      </c>
      <c r="D36" s="5">
        <f>+Data!E81</f>
        <v>95</v>
      </c>
      <c r="E36" s="154">
        <f>+Data!F81</f>
        <v>1866.88</v>
      </c>
      <c r="F36" s="127">
        <f>+Data!H81</f>
        <v>126.35287381344979</v>
      </c>
    </row>
    <row r="37" spans="1:9" x14ac:dyDescent="0.25">
      <c r="A37" s="11">
        <v>34</v>
      </c>
      <c r="B37" s="89" t="str">
        <f>+Data!C82</f>
        <v>SAN FELIPE VAP</v>
      </c>
      <c r="C37" s="8" t="str">
        <f>+Data!D82</f>
        <v>Fuel Oil #6</v>
      </c>
      <c r="D37" s="5">
        <f>+Data!E82</f>
        <v>0</v>
      </c>
      <c r="E37" s="154">
        <f>+Data!F82</f>
        <v>1866.88</v>
      </c>
      <c r="F37" s="127">
        <f>+Data!H82</f>
        <v>138.84679943203091</v>
      </c>
    </row>
    <row r="38" spans="1:9" x14ac:dyDescent="0.25">
      <c r="A38" s="11">
        <v>35</v>
      </c>
      <c r="B38" s="164" t="str">
        <f>+Data!C83</f>
        <v>SAN FELIPE</v>
      </c>
      <c r="C38" s="8" t="str">
        <f>+Data!D83</f>
        <v>Fuel Oil #2, 6</v>
      </c>
      <c r="D38" s="5">
        <f>+Data!E83</f>
        <v>0</v>
      </c>
      <c r="E38" s="154">
        <f>+Data!F83</f>
        <v>1866.88</v>
      </c>
      <c r="F38" s="127">
        <f>+Data!H83</f>
        <v>140.38920661707502</v>
      </c>
    </row>
    <row r="39" spans="1:9" x14ac:dyDescent="0.25">
      <c r="A39" s="11">
        <v>36</v>
      </c>
      <c r="B39" s="164" t="str">
        <f>+Data!C84</f>
        <v>SAN FELIPE CC</v>
      </c>
      <c r="C39" s="8" t="str">
        <f>+Data!D84</f>
        <v>Fuel Oil #2</v>
      </c>
      <c r="D39" s="5">
        <f>+Data!E84</f>
        <v>0</v>
      </c>
      <c r="E39" s="154">
        <f>+Data!F84</f>
        <v>1866.88</v>
      </c>
      <c r="F39" s="127">
        <f>+Data!H84</f>
        <v>162.3216345251426</v>
      </c>
    </row>
    <row r="40" spans="1:9" x14ac:dyDescent="0.25">
      <c r="A40" s="11">
        <v>37</v>
      </c>
      <c r="B40" s="4" t="str">
        <f>+Data!C85</f>
        <v>HAINA TG</v>
      </c>
      <c r="C40" s="148" t="str">
        <f>+Data!D85</f>
        <v>Fuel Oil #2</v>
      </c>
      <c r="D40" s="6">
        <f>+Data!E85</f>
        <v>0</v>
      </c>
      <c r="E40" s="16">
        <f>+Data!F85</f>
        <v>1866.88</v>
      </c>
      <c r="F40" s="127">
        <f>+Data!H85</f>
        <v>178.80622456526751</v>
      </c>
    </row>
    <row r="41" spans="1:9" ht="15.75" x14ac:dyDescent="0.25">
      <c r="A41" s="44"/>
      <c r="B41" s="45" t="s">
        <v>87</v>
      </c>
      <c r="C41" s="153">
        <f>+Data!D88</f>
        <v>143.22999999999999</v>
      </c>
      <c r="D41" s="46">
        <v>0</v>
      </c>
      <c r="E41" s="47"/>
      <c r="F41" s="48"/>
    </row>
    <row r="42" spans="1:9" x14ac:dyDescent="0.25">
      <c r="A42" s="81"/>
      <c r="B42" s="82"/>
      <c r="C42" s="82"/>
      <c r="D42" s="82"/>
      <c r="E42" s="82"/>
      <c r="F42" s="83"/>
    </row>
    <row r="43" spans="1:9" x14ac:dyDescent="0.25">
      <c r="A43" s="239" t="s">
        <v>95</v>
      </c>
      <c r="B43" s="240"/>
      <c r="C43" s="240"/>
      <c r="D43" s="240"/>
      <c r="E43" s="240"/>
      <c r="F43" s="241"/>
    </row>
    <row r="44" spans="1:9" ht="15.75" x14ac:dyDescent="0.25">
      <c r="A44" s="242" t="str">
        <f>+Data!C17</f>
        <v>04 de enero 2019</v>
      </c>
      <c r="B44" s="243"/>
      <c r="C44" s="243"/>
      <c r="D44" s="243"/>
      <c r="E44" s="243"/>
      <c r="F44" s="244"/>
    </row>
    <row r="45" spans="1:9" x14ac:dyDescent="0.25">
      <c r="A45" s="84"/>
      <c r="B45" s="2"/>
      <c r="C45" s="2"/>
      <c r="D45" s="2"/>
      <c r="E45" s="2"/>
      <c r="F45" s="85"/>
    </row>
    <row r="46" spans="1:9" x14ac:dyDescent="0.25">
      <c r="A46" s="84"/>
      <c r="B46" s="2"/>
      <c r="C46" s="2"/>
      <c r="D46" s="2"/>
      <c r="E46" s="2"/>
      <c r="F46" s="85"/>
    </row>
    <row r="47" spans="1:9" x14ac:dyDescent="0.25">
      <c r="A47" s="84"/>
      <c r="B47" s="2"/>
      <c r="C47" s="2"/>
      <c r="D47" s="2"/>
      <c r="E47" s="2"/>
      <c r="F47" s="85"/>
    </row>
    <row r="48" spans="1:9" x14ac:dyDescent="0.25">
      <c r="A48" s="84"/>
      <c r="B48" s="2"/>
      <c r="C48" s="2"/>
      <c r="D48" s="2"/>
      <c r="E48" s="2"/>
      <c r="F48" s="85"/>
      <c r="I48" t="s">
        <v>0</v>
      </c>
    </row>
    <row r="49" spans="1:6" x14ac:dyDescent="0.25">
      <c r="A49" s="84"/>
      <c r="B49" s="2"/>
      <c r="C49" s="2"/>
      <c r="D49" s="2"/>
      <c r="E49" s="2"/>
      <c r="F49" s="85"/>
    </row>
    <row r="50" spans="1:6" x14ac:dyDescent="0.25">
      <c r="A50" s="84"/>
      <c r="B50" s="2"/>
      <c r="C50" s="2"/>
      <c r="D50" s="2"/>
      <c r="E50" s="2"/>
      <c r="F50" s="85"/>
    </row>
    <row r="51" spans="1:6" x14ac:dyDescent="0.25">
      <c r="A51" s="84"/>
      <c r="B51" s="2"/>
      <c r="C51" s="2"/>
      <c r="D51" s="2"/>
      <c r="E51" s="2"/>
      <c r="F51" s="85"/>
    </row>
    <row r="52" spans="1:6" x14ac:dyDescent="0.25">
      <c r="A52" s="84"/>
      <c r="B52" s="2"/>
      <c r="C52" s="2"/>
      <c r="D52" s="2"/>
      <c r="E52" s="2"/>
      <c r="F52" s="85"/>
    </row>
    <row r="53" spans="1:6" x14ac:dyDescent="0.25">
      <c r="A53" s="84"/>
      <c r="B53" s="2"/>
      <c r="C53" s="2"/>
      <c r="D53" s="2"/>
      <c r="E53" s="2"/>
      <c r="F53" s="85"/>
    </row>
    <row r="54" spans="1:6" x14ac:dyDescent="0.25">
      <c r="A54" s="84"/>
      <c r="B54" s="2"/>
      <c r="C54" s="2"/>
      <c r="D54" s="2"/>
      <c r="E54" s="2"/>
      <c r="F54" s="85"/>
    </row>
    <row r="55" spans="1:6" x14ac:dyDescent="0.25">
      <c r="A55" s="84"/>
      <c r="B55" s="2"/>
      <c r="C55" s="2"/>
      <c r="D55" s="2"/>
      <c r="E55" s="2"/>
      <c r="F55" s="85"/>
    </row>
    <row r="56" spans="1:6" x14ac:dyDescent="0.25">
      <c r="A56" s="84"/>
      <c r="B56" s="2"/>
      <c r="C56" s="2"/>
      <c r="D56" s="2"/>
      <c r="E56" s="2"/>
      <c r="F56" s="85"/>
    </row>
    <row r="57" spans="1:6" x14ac:dyDescent="0.25">
      <c r="A57" s="84"/>
      <c r="B57" s="2"/>
      <c r="C57" s="2"/>
      <c r="D57" s="2"/>
      <c r="E57" s="2"/>
      <c r="F57" s="85"/>
    </row>
    <row r="58" spans="1:6" x14ac:dyDescent="0.25">
      <c r="A58" s="86"/>
      <c r="B58" s="87"/>
      <c r="C58" s="87"/>
      <c r="D58" s="87"/>
      <c r="E58" s="87"/>
      <c r="F58" s="88"/>
    </row>
  </sheetData>
  <sheetProtection algorithmName="SHA-512" hashValue="fCl/xIvFUCT278Wj7TtjuLfFxL0wClaWm6YWZDEb+BWfWSD4kAMZcAmHZypCI8BocRv4oJc93AlyGdXAf7Dz0A==" saltValue="LP9ICtxUTAjutBmv6eQTfA==" spinCount="100000" sheet="1" objects="1" scenarios="1"/>
  <mergeCells count="3">
    <mergeCell ref="A2:F2"/>
    <mergeCell ref="A43:F43"/>
    <mergeCell ref="A44:F44"/>
  </mergeCells>
  <conditionalFormatting sqref="E4:E41">
    <cfRule type="cellIs" dxfId="68" priority="11" stopIfTrue="1" operator="equal">
      <formula>19</formula>
    </cfRule>
  </conditionalFormatting>
  <conditionalFormatting sqref="D40:D41">
    <cfRule type="cellIs" dxfId="67" priority="10" operator="equal">
      <formula>0</formula>
    </cfRule>
  </conditionalFormatting>
  <conditionalFormatting sqref="B40:B41">
    <cfRule type="cellIs" dxfId="66" priority="5" stopIfTrue="1" operator="equal">
      <formula>"CESPM 1 TG"</formula>
    </cfRule>
    <cfRule type="cellIs" dxfId="65" priority="6" stopIfTrue="1" operator="equal">
      <formula>"CESPM 2 TG"</formula>
    </cfRule>
    <cfRule type="cellIs" dxfId="64" priority="7" stopIfTrue="1" operator="equal">
      <formula>"CESPM 3 TG"</formula>
    </cfRule>
  </conditionalFormatting>
  <conditionalFormatting sqref="B40:B41">
    <cfRule type="cellIs" dxfId="63" priority="3" operator="equal">
      <formula>0</formula>
    </cfRule>
    <cfRule type="containsErrors" dxfId="62" priority="4">
      <formula>ISERROR(B40)</formula>
    </cfRule>
  </conditionalFormatting>
  <conditionalFormatting sqref="D4:D39">
    <cfRule type="cellIs" dxfId="61" priority="1" operator="equal">
      <formula>0</formula>
    </cfRule>
    <cfRule type="containsErrors" dxfId="60" priority="2">
      <formula>ISERROR(D4)</formula>
    </cfRule>
  </conditionalFormatting>
  <conditionalFormatting sqref="C41">
    <cfRule type="expression" dxfId="59" priority="12" stopIfTrue="1">
      <formula>AND($D41&lt;$F41,$D41&gt;0)</formula>
    </cfRule>
  </conditionalFormatting>
  <conditionalFormatting sqref="D4:D39">
    <cfRule type="expression" dxfId="58" priority="13" stopIfTrue="1">
      <formula>AND($E4&lt;#REF!,$E4&gt;0)</formula>
    </cfRule>
  </conditionalFormatting>
  <printOptions horizontalCentered="1" verticalCentered="1"/>
  <pageMargins left="0.55118110236220474" right="0.23622047244094491" top="0.47244094488188981" bottom="0.15748031496062992" header="0.23622047244094491" footer="0.15748031496062992"/>
  <pageSetup scale="87"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6"/>
  <dimension ref="B3:AW153"/>
  <sheetViews>
    <sheetView showGridLines="0" topLeftCell="A58" zoomScale="90" zoomScaleNormal="90" workbookViewId="0">
      <selection activeCell="E85" sqref="E85"/>
    </sheetView>
  </sheetViews>
  <sheetFormatPr baseColWidth="10" defaultColWidth="9.140625" defaultRowHeight="12.75" x14ac:dyDescent="0.2"/>
  <cols>
    <col min="1" max="2" width="9.140625" style="19"/>
    <col min="3" max="3" width="37.42578125" style="19" customWidth="1"/>
    <col min="4" max="4" width="13" style="19" customWidth="1"/>
    <col min="5" max="5" width="12.28515625" style="19" customWidth="1"/>
    <col min="6" max="6" width="11.140625" style="19" customWidth="1"/>
    <col min="7" max="7" width="13" style="19" customWidth="1"/>
    <col min="8" max="8" width="12.140625" style="19" customWidth="1"/>
    <col min="9" max="9" width="10.7109375" style="19" customWidth="1"/>
    <col min="10" max="12" width="9.140625" style="19"/>
    <col min="13" max="13" width="10.5703125" style="19" customWidth="1"/>
    <col min="14" max="14" width="10" style="19" customWidth="1"/>
    <col min="15" max="15" width="22.85546875" style="19" customWidth="1"/>
    <col min="16" max="16" width="12.140625" style="19" bestFit="1" customWidth="1"/>
    <col min="17" max="17" width="13.140625" style="19" customWidth="1"/>
    <col min="18" max="18" width="8.140625" style="19" customWidth="1"/>
    <col min="19" max="19" width="18.28515625" style="19" bestFit="1" customWidth="1"/>
    <col min="20" max="20" width="27.42578125" style="19" customWidth="1"/>
    <col min="21" max="21" width="20.140625" style="19" customWidth="1"/>
    <col min="22" max="22" width="15.42578125" style="19" bestFit="1" customWidth="1"/>
    <col min="23" max="23" width="14.5703125" style="19" customWidth="1"/>
    <col min="24" max="24" width="15" style="19" customWidth="1"/>
    <col min="25" max="25" width="15.42578125" style="19" customWidth="1"/>
    <col min="26" max="26" width="16.140625" style="19" customWidth="1"/>
    <col min="27" max="27" width="11.42578125" style="19" bestFit="1" customWidth="1"/>
    <col min="28" max="29" width="11.28515625" style="19" bestFit="1" customWidth="1"/>
    <col min="30" max="30" width="12.140625" style="19" bestFit="1" customWidth="1"/>
    <col min="31" max="32" width="11.28515625" style="19" bestFit="1" customWidth="1"/>
    <col min="33" max="33" width="31.42578125" style="19" customWidth="1"/>
    <col min="34" max="34" width="17.5703125" style="19" bestFit="1" customWidth="1"/>
    <col min="35" max="37" width="11.28515625" style="19" bestFit="1" customWidth="1"/>
    <col min="38" max="38" width="11.85546875" style="19" customWidth="1"/>
    <col min="39" max="39" width="13.7109375" style="19" bestFit="1" customWidth="1"/>
    <col min="40" max="40" width="12.42578125" style="19" bestFit="1" customWidth="1"/>
    <col min="41" max="16384" width="9.140625" style="19"/>
  </cols>
  <sheetData>
    <row r="3" spans="3:49" x14ac:dyDescent="0.2">
      <c r="O3" s="19" t="s">
        <v>0</v>
      </c>
      <c r="Y3" s="20"/>
    </row>
    <row r="4" spans="3:49" x14ac:dyDescent="0.2">
      <c r="C4" s="19" t="s">
        <v>0</v>
      </c>
      <c r="Z4" s="20"/>
    </row>
    <row r="5" spans="3:49" hidden="1" x14ac:dyDescent="0.2">
      <c r="N5" s="245" t="s">
        <v>81</v>
      </c>
      <c r="O5" s="246"/>
      <c r="P5" s="246"/>
      <c r="Q5" s="246"/>
      <c r="R5" s="246"/>
      <c r="S5" s="246"/>
      <c r="T5" s="246"/>
      <c r="U5" s="246"/>
      <c r="V5" s="246"/>
      <c r="W5" s="246"/>
      <c r="X5" s="246"/>
      <c r="Y5" s="246"/>
      <c r="Z5" s="246"/>
      <c r="AA5" s="246"/>
      <c r="AB5" s="246"/>
      <c r="AC5" s="246"/>
      <c r="AD5" s="246"/>
      <c r="AE5" s="246"/>
      <c r="AF5" s="246"/>
      <c r="AG5" s="246"/>
      <c r="AH5" s="246"/>
      <c r="AI5" s="246"/>
      <c r="AJ5" s="246"/>
      <c r="AK5" s="246"/>
      <c r="AL5" s="246"/>
      <c r="AN5" s="20"/>
    </row>
    <row r="6" spans="3:49" x14ac:dyDescent="0.2">
      <c r="J6" s="19" t="s">
        <v>0</v>
      </c>
    </row>
    <row r="7" spans="3:49" s="24" customFormat="1" ht="18" x14ac:dyDescent="0.25">
      <c r="AO7" s="23"/>
      <c r="AP7" s="23"/>
      <c r="AQ7" s="23"/>
      <c r="AR7" s="23"/>
      <c r="AS7" s="23"/>
      <c r="AT7" s="23"/>
      <c r="AU7" s="23"/>
      <c r="AV7" s="23"/>
      <c r="AW7" s="23"/>
    </row>
    <row r="8" spans="3:49" ht="18" x14ac:dyDescent="0.25">
      <c r="C8" s="111" t="s">
        <v>96</v>
      </c>
      <c r="D8" s="186">
        <v>1</v>
      </c>
      <c r="E8" s="186">
        <v>2</v>
      </c>
      <c r="F8" s="186">
        <v>3</v>
      </c>
      <c r="G8" s="186">
        <v>4</v>
      </c>
      <c r="H8" s="186">
        <v>5</v>
      </c>
      <c r="I8" s="186">
        <v>6</v>
      </c>
      <c r="J8" s="186">
        <v>7</v>
      </c>
      <c r="K8" s="186">
        <v>8</v>
      </c>
      <c r="L8" s="186">
        <v>9</v>
      </c>
      <c r="M8" s="186">
        <v>10</v>
      </c>
      <c r="N8" s="186">
        <v>11</v>
      </c>
      <c r="O8" s="186">
        <v>12</v>
      </c>
      <c r="P8" s="186">
        <v>13</v>
      </c>
      <c r="Q8" s="186">
        <v>14</v>
      </c>
      <c r="R8" s="186">
        <v>15</v>
      </c>
      <c r="S8" s="186">
        <v>16</v>
      </c>
      <c r="T8" s="186">
        <v>17</v>
      </c>
      <c r="U8" s="186">
        <v>18</v>
      </c>
      <c r="V8" s="186">
        <v>19</v>
      </c>
      <c r="W8" s="186">
        <v>20</v>
      </c>
      <c r="X8" s="186">
        <v>21</v>
      </c>
      <c r="Y8" s="186">
        <v>22</v>
      </c>
      <c r="Z8" s="186">
        <v>23</v>
      </c>
      <c r="AA8" s="186">
        <v>24</v>
      </c>
      <c r="AB8" s="187" t="s">
        <v>78</v>
      </c>
      <c r="AC8" s="65" t="s">
        <v>79</v>
      </c>
      <c r="AD8" s="65" t="s">
        <v>80</v>
      </c>
      <c r="AO8" s="26"/>
      <c r="AP8" s="26"/>
      <c r="AQ8" s="26"/>
      <c r="AR8" s="26"/>
      <c r="AS8" s="26"/>
    </row>
    <row r="9" spans="3:49" s="101" customFormat="1" x14ac:dyDescent="0.2">
      <c r="C9" s="111" t="s">
        <v>89</v>
      </c>
      <c r="D9" s="92">
        <v>2095.7000000000003</v>
      </c>
      <c r="E9" s="92">
        <v>2028.38</v>
      </c>
      <c r="F9" s="92">
        <v>1937.8700000000001</v>
      </c>
      <c r="G9" s="92">
        <v>1780.1799999999996</v>
      </c>
      <c r="H9" s="92">
        <v>1628.1000000000001</v>
      </c>
      <c r="I9" s="92">
        <v>1574.3300000000002</v>
      </c>
      <c r="J9" s="92">
        <v>1555.6599999999999</v>
      </c>
      <c r="K9" s="92">
        <v>1543.0100000000002</v>
      </c>
      <c r="L9" s="92">
        <v>1627.1399999999999</v>
      </c>
      <c r="M9" s="92">
        <v>1754.7400000000002</v>
      </c>
      <c r="N9" s="92">
        <v>1782.0399999999997</v>
      </c>
      <c r="O9" s="92">
        <v>1811.04</v>
      </c>
      <c r="P9" s="92">
        <v>1808.9299999999998</v>
      </c>
      <c r="Q9" s="92">
        <v>1769.86</v>
      </c>
      <c r="R9" s="92">
        <v>1790.1200000000001</v>
      </c>
      <c r="S9" s="92">
        <v>1797.1899999999998</v>
      </c>
      <c r="T9" s="92">
        <v>1780.47</v>
      </c>
      <c r="U9" s="92">
        <v>1809.8799999999997</v>
      </c>
      <c r="V9" s="92">
        <v>1942.2999999999995</v>
      </c>
      <c r="W9" s="92">
        <v>2098.29</v>
      </c>
      <c r="X9" s="92">
        <v>2105.39</v>
      </c>
      <c r="Y9" s="92">
        <v>2097.9199999999996</v>
      </c>
      <c r="Z9" s="92">
        <v>2157.06</v>
      </c>
      <c r="AA9" s="163">
        <v>2159.87</v>
      </c>
      <c r="AB9" s="22"/>
      <c r="AC9" s="99">
        <f>SUM(D9:AA9)</f>
        <v>44435.47</v>
      </c>
      <c r="AD9" s="100">
        <f>MAX(D9:AA9)</f>
        <v>2159.87</v>
      </c>
    </row>
    <row r="10" spans="3:49" x14ac:dyDescent="0.2">
      <c r="C10" s="112" t="s">
        <v>90</v>
      </c>
      <c r="D10" s="92">
        <f t="shared" ref="D10:AA10" si="0">+D9+D11</f>
        <v>2110.0370000000003</v>
      </c>
      <c r="E10" s="92">
        <f t="shared" si="0"/>
        <v>2086.6469999999999</v>
      </c>
      <c r="F10" s="92">
        <f t="shared" si="0"/>
        <v>2068.9079999999999</v>
      </c>
      <c r="G10" s="92">
        <f t="shared" si="0"/>
        <v>1956.9459999999997</v>
      </c>
      <c r="H10" s="92">
        <f t="shared" si="0"/>
        <v>1866.7230000000002</v>
      </c>
      <c r="I10" s="92">
        <f t="shared" si="0"/>
        <v>1844.1200000000001</v>
      </c>
      <c r="J10" s="92">
        <f t="shared" si="0"/>
        <v>1839.6629999999998</v>
      </c>
      <c r="K10" s="92">
        <f t="shared" si="0"/>
        <v>1796.3430000000003</v>
      </c>
      <c r="L10" s="92">
        <f t="shared" si="0"/>
        <v>1819.9289999999999</v>
      </c>
      <c r="M10" s="92">
        <f t="shared" si="0"/>
        <v>2025.5750000000003</v>
      </c>
      <c r="N10" s="92">
        <f t="shared" si="0"/>
        <v>2011.6969999999997</v>
      </c>
      <c r="O10" s="92">
        <f t="shared" si="0"/>
        <v>2061.2359999999999</v>
      </c>
      <c r="P10" s="92">
        <f t="shared" si="0"/>
        <v>2006.7389999999998</v>
      </c>
      <c r="Q10" s="92">
        <f t="shared" si="0"/>
        <v>2012.954</v>
      </c>
      <c r="R10" s="92">
        <f t="shared" si="0"/>
        <v>2014.393</v>
      </c>
      <c r="S10" s="92">
        <f t="shared" si="0"/>
        <v>2057.4379999999996</v>
      </c>
      <c r="T10" s="92">
        <f t="shared" si="0"/>
        <v>2021.896</v>
      </c>
      <c r="U10" s="92">
        <f t="shared" si="0"/>
        <v>2050.6799999999998</v>
      </c>
      <c r="V10" s="92">
        <f t="shared" si="0"/>
        <v>2134.9629999999997</v>
      </c>
      <c r="W10" s="92">
        <f t="shared" si="0"/>
        <v>2385.0920000000001</v>
      </c>
      <c r="X10" s="92">
        <f t="shared" si="0"/>
        <v>2378.5339999999997</v>
      </c>
      <c r="Y10" s="92">
        <f t="shared" si="0"/>
        <v>2314.6009999999997</v>
      </c>
      <c r="Z10" s="92">
        <f t="shared" si="0"/>
        <v>2302.2669999999998</v>
      </c>
      <c r="AA10" s="92">
        <f t="shared" si="0"/>
        <v>2237.12</v>
      </c>
      <c r="AB10" s="68"/>
      <c r="AC10" s="69">
        <f>SUM(D10:AA10)</f>
        <v>49404.501000000004</v>
      </c>
      <c r="AD10" s="25"/>
      <c r="AE10" s="28"/>
      <c r="AF10" s="28"/>
      <c r="AG10" s="28"/>
      <c r="AH10" s="28"/>
      <c r="AI10" s="28"/>
      <c r="AJ10" s="28"/>
      <c r="AK10" s="28" t="s">
        <v>0</v>
      </c>
      <c r="AL10" s="28"/>
    </row>
    <row r="11" spans="3:49" s="101" customFormat="1" x14ac:dyDescent="0.2">
      <c r="C11" s="110" t="s">
        <v>129</v>
      </c>
      <c r="D11" s="92">
        <v>14.337000000000002</v>
      </c>
      <c r="E11" s="92">
        <v>58.266999999999996</v>
      </c>
      <c r="F11" s="92">
        <v>131.03799999999998</v>
      </c>
      <c r="G11" s="92">
        <v>176.76599999999999</v>
      </c>
      <c r="H11" s="92">
        <v>238.62299999999996</v>
      </c>
      <c r="I11" s="92">
        <v>269.79000000000002</v>
      </c>
      <c r="J11" s="92">
        <v>284.00299999999999</v>
      </c>
      <c r="K11" s="92">
        <v>253.33299999999997</v>
      </c>
      <c r="L11" s="92">
        <v>192.78899999999999</v>
      </c>
      <c r="M11" s="92">
        <v>270.83500000000004</v>
      </c>
      <c r="N11" s="92">
        <v>229.65700000000001</v>
      </c>
      <c r="O11" s="92">
        <v>250.19600000000003</v>
      </c>
      <c r="P11" s="92">
        <v>197.809</v>
      </c>
      <c r="Q11" s="92">
        <v>243.09399999999999</v>
      </c>
      <c r="R11" s="92">
        <v>224.273</v>
      </c>
      <c r="S11" s="92">
        <v>260.24799999999999</v>
      </c>
      <c r="T11" s="92">
        <v>241.42599999999999</v>
      </c>
      <c r="U11" s="92">
        <v>240.79999999999998</v>
      </c>
      <c r="V11" s="92">
        <v>192.66300000000001</v>
      </c>
      <c r="W11" s="92">
        <v>286.80200000000002</v>
      </c>
      <c r="X11" s="92">
        <v>273.14400000000001</v>
      </c>
      <c r="Y11" s="92">
        <v>216.68100000000004</v>
      </c>
      <c r="Z11" s="92">
        <v>145.20700000000002</v>
      </c>
      <c r="AA11" s="92">
        <v>77.25</v>
      </c>
      <c r="AB11" s="21"/>
      <c r="AC11" s="102">
        <f>+AC10-AC9</f>
        <v>4969.0310000000027</v>
      </c>
      <c r="AD11" s="27">
        <f>+(AC10-AC9)/AC10</f>
        <v>0.10057850801893541</v>
      </c>
      <c r="AE11" s="103"/>
      <c r="AF11" s="103"/>
      <c r="AG11" s="103"/>
      <c r="AH11" s="103"/>
      <c r="AI11" s="103"/>
      <c r="AJ11" s="103"/>
      <c r="AK11" s="103"/>
      <c r="AL11" s="104"/>
    </row>
    <row r="12" spans="3:49" x14ac:dyDescent="0.2">
      <c r="N12" s="66"/>
      <c r="O12" s="66"/>
      <c r="P12" s="66"/>
      <c r="Q12" s="66"/>
      <c r="R12" s="66"/>
      <c r="S12" s="66"/>
      <c r="T12" s="66"/>
      <c r="U12" s="66"/>
      <c r="V12" s="66"/>
      <c r="W12" s="66"/>
      <c r="X12" s="66"/>
      <c r="Y12" s="66"/>
      <c r="Z12" s="66"/>
      <c r="AA12" s="66"/>
      <c r="AB12" s="66"/>
      <c r="AC12" s="66"/>
      <c r="AD12" s="66"/>
      <c r="AE12" s="66"/>
      <c r="AF12" s="66"/>
      <c r="AG12" s="66"/>
      <c r="AH12" s="66"/>
      <c r="AI12" s="66"/>
      <c r="AJ12" s="66"/>
      <c r="AK12" s="66"/>
      <c r="AL12" s="32"/>
    </row>
    <row r="13" spans="3:49" x14ac:dyDescent="0.2">
      <c r="D13" s="139"/>
      <c r="E13" s="139"/>
      <c r="F13" s="139"/>
      <c r="G13" s="139"/>
      <c r="H13" s="139"/>
      <c r="I13" s="139"/>
      <c r="J13" s="139"/>
      <c r="K13" s="139"/>
      <c r="L13" s="139"/>
      <c r="M13" s="139"/>
      <c r="N13" s="139"/>
      <c r="O13" s="139"/>
      <c r="P13" s="139"/>
      <c r="Q13" s="139"/>
      <c r="R13" s="139"/>
      <c r="S13" s="139"/>
      <c r="T13" s="139"/>
      <c r="U13" s="139"/>
      <c r="V13" s="139"/>
      <c r="W13" s="139"/>
      <c r="X13" s="139"/>
      <c r="Y13" s="139"/>
      <c r="Z13" s="139"/>
      <c r="AA13" s="139"/>
      <c r="AC13" s="33"/>
      <c r="AE13" s="33"/>
      <c r="AG13" s="32"/>
    </row>
    <row r="14" spans="3:49" x14ac:dyDescent="0.2">
      <c r="D14" s="105"/>
      <c r="E14" s="105"/>
      <c r="F14" s="105"/>
      <c r="G14" s="105"/>
      <c r="H14" s="105"/>
      <c r="I14" s="105"/>
      <c r="J14" s="105"/>
      <c r="K14" s="105"/>
      <c r="L14" s="105"/>
      <c r="M14" s="105"/>
      <c r="N14" s="20"/>
      <c r="O14" s="105"/>
      <c r="P14" s="105"/>
      <c r="Q14" s="105"/>
      <c r="R14" s="105"/>
      <c r="S14" s="105"/>
      <c r="T14" s="105"/>
      <c r="U14" s="105"/>
      <c r="V14" s="105"/>
      <c r="W14" s="105"/>
      <c r="X14" s="105"/>
      <c r="Y14" s="105"/>
      <c r="Z14" s="105"/>
      <c r="AA14" s="105"/>
      <c r="AE14" s="32"/>
      <c r="AF14" s="31"/>
      <c r="AG14" s="31"/>
      <c r="AI14" s="20"/>
    </row>
    <row r="15" spans="3:49" x14ac:dyDescent="0.2">
      <c r="N15" s="129"/>
      <c r="O15" s="32"/>
      <c r="P15" s="32"/>
      <c r="Q15" s="32"/>
      <c r="R15" s="32"/>
      <c r="S15" s="32"/>
      <c r="T15" s="32"/>
      <c r="U15" s="32"/>
      <c r="V15" s="32"/>
      <c r="W15" s="32"/>
      <c r="X15" s="32"/>
      <c r="Z15" s="119"/>
      <c r="AC15" s="19" t="s">
        <v>0</v>
      </c>
      <c r="AE15" s="32"/>
      <c r="AF15" s="29"/>
      <c r="AG15" s="29"/>
      <c r="AH15" s="32"/>
    </row>
    <row r="16" spans="3:49" x14ac:dyDescent="0.2">
      <c r="N16" s="19" t="s">
        <v>0</v>
      </c>
      <c r="AA16" s="105"/>
      <c r="AF16" s="19" t="s">
        <v>0</v>
      </c>
    </row>
    <row r="17" spans="3:40" ht="15" x14ac:dyDescent="0.2">
      <c r="C17" s="261" t="s">
        <v>159</v>
      </c>
      <c r="D17" s="261"/>
      <c r="E17" s="261"/>
      <c r="F17" s="261"/>
      <c r="G17" s="261"/>
      <c r="H17" s="261"/>
      <c r="I17" s="261"/>
      <c r="O17" s="34"/>
      <c r="W17" s="105"/>
      <c r="Z17" s="131"/>
      <c r="AA17" s="105"/>
      <c r="AF17" s="32"/>
      <c r="AG17" s="32"/>
      <c r="AH17" s="19" t="s">
        <v>0</v>
      </c>
    </row>
    <row r="18" spans="3:40" ht="12" customHeight="1" x14ac:dyDescent="0.2">
      <c r="N18" s="19" t="s">
        <v>0</v>
      </c>
      <c r="O18" s="19" t="s">
        <v>0</v>
      </c>
      <c r="P18" s="19" t="s">
        <v>0</v>
      </c>
      <c r="W18" s="130" t="s">
        <v>0</v>
      </c>
      <c r="X18" s="131"/>
      <c r="Y18" s="155"/>
      <c r="AD18" s="105"/>
      <c r="AI18" s="19" t="s">
        <v>0</v>
      </c>
      <c r="AN18" s="19" t="s">
        <v>0</v>
      </c>
    </row>
    <row r="19" spans="3:40" x14ac:dyDescent="0.2">
      <c r="G19" s="19">
        <v>71.897947687536217</v>
      </c>
      <c r="L19" s="19" t="s">
        <v>0</v>
      </c>
      <c r="N19" s="19" t="s">
        <v>0</v>
      </c>
      <c r="O19" s="19" t="s">
        <v>0</v>
      </c>
      <c r="P19" s="19" t="s">
        <v>0</v>
      </c>
      <c r="X19" s="161"/>
      <c r="Y19" s="105"/>
      <c r="AC19" s="19" t="s">
        <v>0</v>
      </c>
      <c r="AD19" s="32"/>
      <c r="AE19" s="19" t="s">
        <v>0</v>
      </c>
      <c r="AH19" s="19" t="s">
        <v>0</v>
      </c>
    </row>
    <row r="20" spans="3:40" x14ac:dyDescent="0.2">
      <c r="G20" s="19">
        <v>72.581150439804802</v>
      </c>
      <c r="AF20" s="32"/>
      <c r="AG20" s="32"/>
    </row>
    <row r="21" spans="3:40" x14ac:dyDescent="0.2">
      <c r="G21" s="19">
        <v>72.592428715332431</v>
      </c>
      <c r="M21" s="19" t="s">
        <v>0</v>
      </c>
      <c r="AE21" s="19" t="s">
        <v>0</v>
      </c>
      <c r="AG21" s="32"/>
      <c r="AL21" s="19" t="s">
        <v>0</v>
      </c>
    </row>
    <row r="22" spans="3:40" x14ac:dyDescent="0.2">
      <c r="W22" s="131" t="s">
        <v>0</v>
      </c>
      <c r="AD22" s="70"/>
      <c r="AE22" s="70"/>
      <c r="AF22" s="70"/>
      <c r="AG22" s="70"/>
      <c r="AH22" s="70"/>
      <c r="AI22" s="71"/>
    </row>
    <row r="23" spans="3:40" ht="25.5" customHeight="1" x14ac:dyDescent="0.2">
      <c r="AD23" s="29"/>
      <c r="AE23" s="29"/>
      <c r="AF23" s="29"/>
      <c r="AG23" s="29"/>
      <c r="AH23" s="29"/>
      <c r="AI23" s="29"/>
      <c r="AJ23" s="19" t="s">
        <v>0</v>
      </c>
    </row>
    <row r="24" spans="3:40" x14ac:dyDescent="0.2">
      <c r="N24" s="19" t="s">
        <v>0</v>
      </c>
      <c r="Y24" s="19" t="s">
        <v>0</v>
      </c>
      <c r="AE24" s="19" t="s">
        <v>0</v>
      </c>
      <c r="AG24" s="19" t="s">
        <v>0</v>
      </c>
      <c r="AH24" s="19" t="s">
        <v>0</v>
      </c>
    </row>
    <row r="25" spans="3:40" x14ac:dyDescent="0.2">
      <c r="N25" s="29"/>
      <c r="AD25" s="19" t="s">
        <v>0</v>
      </c>
    </row>
    <row r="26" spans="3:40" x14ac:dyDescent="0.2">
      <c r="L26" s="19" t="s">
        <v>0</v>
      </c>
      <c r="N26" s="29"/>
      <c r="AB26" s="19" t="s">
        <v>0</v>
      </c>
      <c r="AC26" s="19" t="s">
        <v>0</v>
      </c>
    </row>
    <row r="27" spans="3:40" x14ac:dyDescent="0.2">
      <c r="N27" s="29"/>
      <c r="AD27" s="19" t="s">
        <v>0</v>
      </c>
      <c r="AE27" s="19" t="s">
        <v>0</v>
      </c>
    </row>
    <row r="28" spans="3:40" x14ac:dyDescent="0.2">
      <c r="N28" s="29"/>
      <c r="AB28" s="19" t="s">
        <v>0</v>
      </c>
    </row>
    <row r="29" spans="3:40" x14ac:dyDescent="0.2">
      <c r="N29" s="29"/>
      <c r="T29" s="19" t="s">
        <v>0</v>
      </c>
      <c r="AF29" s="19" t="s">
        <v>0</v>
      </c>
    </row>
    <row r="30" spans="3:40" x14ac:dyDescent="0.2">
      <c r="N30" s="29"/>
      <c r="AA30" s="19" t="s">
        <v>130</v>
      </c>
    </row>
    <row r="31" spans="3:40" x14ac:dyDescent="0.2">
      <c r="N31" s="29"/>
      <c r="AF31" s="19" t="s">
        <v>0</v>
      </c>
    </row>
    <row r="32" spans="3:40" x14ac:dyDescent="0.2">
      <c r="N32" s="29"/>
      <c r="AJ32" s="19" t="s">
        <v>0</v>
      </c>
    </row>
    <row r="33" spans="2:35" x14ac:dyDescent="0.2">
      <c r="N33" s="29"/>
    </row>
    <row r="34" spans="2:35" x14ac:dyDescent="0.2">
      <c r="N34" s="29"/>
      <c r="AE34" s="19" t="s">
        <v>0</v>
      </c>
      <c r="AG34" s="19" t="s">
        <v>0</v>
      </c>
      <c r="AH34" s="19" t="s">
        <v>0</v>
      </c>
    </row>
    <row r="35" spans="2:35" x14ac:dyDescent="0.2">
      <c r="N35" s="29"/>
    </row>
    <row r="36" spans="2:35" x14ac:dyDescent="0.2">
      <c r="N36" s="29"/>
    </row>
    <row r="37" spans="2:35" x14ac:dyDescent="0.2">
      <c r="N37" s="29"/>
      <c r="P37" s="32"/>
      <c r="Q37" s="32"/>
      <c r="R37" s="32"/>
      <c r="AD37" s="32"/>
      <c r="AE37" s="32"/>
      <c r="AF37" s="32"/>
      <c r="AG37" s="32"/>
      <c r="AH37" s="32"/>
      <c r="AI37" s="32"/>
    </row>
    <row r="38" spans="2:35" x14ac:dyDescent="0.2">
      <c r="N38" s="29"/>
      <c r="P38" s="32"/>
      <c r="Q38" s="34"/>
      <c r="R38" s="32"/>
    </row>
    <row r="39" spans="2:35" x14ac:dyDescent="0.2">
      <c r="N39" s="29"/>
      <c r="P39" s="35"/>
      <c r="Q39" s="35"/>
      <c r="R39" s="35"/>
      <c r="Y39" s="32"/>
      <c r="Z39" s="32"/>
      <c r="AA39" s="32"/>
      <c r="AB39" s="32"/>
      <c r="AC39" s="32"/>
      <c r="AD39" s="32"/>
      <c r="AE39" s="32"/>
      <c r="AF39" s="32"/>
      <c r="AG39" s="32"/>
      <c r="AH39" s="32"/>
      <c r="AI39" s="32"/>
    </row>
    <row r="40" spans="2:35" x14ac:dyDescent="0.2">
      <c r="N40" s="29"/>
      <c r="P40" s="32">
        <f>+AVERAGE(AA9:AA9,D9:K9)</f>
        <v>1811.4555555555555</v>
      </c>
      <c r="Q40" s="32">
        <f>AVERAGE(L9:V9)</f>
        <v>1788.5190909090909</v>
      </c>
      <c r="R40" s="32">
        <f>AVERAGE(W9:Z9)</f>
        <v>2114.665</v>
      </c>
      <c r="T40" s="19" t="s">
        <v>0</v>
      </c>
    </row>
    <row r="41" spans="2:35" x14ac:dyDescent="0.2">
      <c r="K41" s="19" t="s">
        <v>0</v>
      </c>
      <c r="N41" s="29"/>
      <c r="P41" s="32">
        <f>AVERAGE(AA10:AA10,D10:K10)</f>
        <v>1978.500777777778</v>
      </c>
      <c r="Q41" s="34">
        <f>AVERAGE(L10:V10)</f>
        <v>2019.7727272727273</v>
      </c>
      <c r="R41" s="32">
        <f>AVERAGE(W10:Z10)</f>
        <v>2345.1234999999997</v>
      </c>
      <c r="Y41" s="32"/>
      <c r="Z41" s="32"/>
      <c r="AA41" s="32"/>
      <c r="AB41" s="32"/>
      <c r="AC41" s="32"/>
    </row>
    <row r="42" spans="2:35" x14ac:dyDescent="0.2">
      <c r="N42" s="29"/>
      <c r="P42" s="35">
        <f>+(P41-P40)/P41</f>
        <v>8.443020295895215E-2</v>
      </c>
      <c r="Q42" s="35">
        <f>+(Q41-Q40)/Q41</f>
        <v>0.11449488016203443</v>
      </c>
      <c r="R42" s="35">
        <f>+(R41-R40)/R41</f>
        <v>9.8271370356401169E-2</v>
      </c>
      <c r="S42" s="19" t="s">
        <v>0</v>
      </c>
      <c r="T42" s="19" t="s">
        <v>0</v>
      </c>
      <c r="AG42" s="19" t="s">
        <v>0</v>
      </c>
    </row>
    <row r="43" spans="2:35" x14ac:dyDescent="0.2">
      <c r="N43" s="29"/>
      <c r="P43" s="36">
        <f>AVERAGE(AA11:AA11,D11:K11)</f>
        <v>167.04522222222218</v>
      </c>
      <c r="Q43" s="36">
        <f>AVERAGE(L11:V11)</f>
        <v>231.25363636363639</v>
      </c>
      <c r="R43" s="37">
        <f>AVERAGE(W11:Z11)</f>
        <v>230.45850000000002</v>
      </c>
      <c r="S43" s="19" t="s">
        <v>0</v>
      </c>
      <c r="T43" s="19" t="s">
        <v>0</v>
      </c>
      <c r="V43" s="30"/>
      <c r="AH43" s="19" t="s">
        <v>0</v>
      </c>
    </row>
    <row r="44" spans="2:35" x14ac:dyDescent="0.2">
      <c r="S44" s="19" t="s">
        <v>0</v>
      </c>
      <c r="T44" s="19" t="s">
        <v>0</v>
      </c>
      <c r="V44" s="33"/>
      <c r="W44" s="177" t="s">
        <v>0</v>
      </c>
    </row>
    <row r="45" spans="2:35" x14ac:dyDescent="0.2">
      <c r="P45" s="19" t="s">
        <v>0</v>
      </c>
      <c r="S45" s="19" t="s">
        <v>0</v>
      </c>
      <c r="T45" s="19" t="s">
        <v>0</v>
      </c>
    </row>
    <row r="46" spans="2:35" x14ac:dyDescent="0.2">
      <c r="R46" s="19" t="s">
        <v>0</v>
      </c>
      <c r="S46" s="19" t="s">
        <v>0</v>
      </c>
    </row>
    <row r="47" spans="2:35" ht="16.5" thickBot="1" x14ac:dyDescent="0.3">
      <c r="B47" s="278" t="s">
        <v>97</v>
      </c>
      <c r="C47" s="278"/>
      <c r="D47" s="278"/>
      <c r="E47" s="278"/>
      <c r="F47" s="278"/>
      <c r="G47" s="278"/>
      <c r="H47" s="278"/>
      <c r="M47" s="247" t="s">
        <v>155</v>
      </c>
      <c r="N47" s="247"/>
      <c r="O47" s="247"/>
      <c r="P47" s="247"/>
      <c r="Q47" s="247"/>
      <c r="R47" s="247"/>
      <c r="S47" s="247"/>
    </row>
    <row r="48" spans="2:35" ht="66" customHeight="1" thickBot="1" x14ac:dyDescent="0.25">
      <c r="B48" s="62" t="s">
        <v>60</v>
      </c>
      <c r="C48" s="63" t="s">
        <v>36</v>
      </c>
      <c r="D48" s="64" t="s">
        <v>34</v>
      </c>
      <c r="E48" s="190" t="s">
        <v>83</v>
      </c>
      <c r="F48" s="64" t="s">
        <v>58</v>
      </c>
      <c r="G48" s="191" t="s">
        <v>94</v>
      </c>
      <c r="H48" s="128" t="s">
        <v>84</v>
      </c>
      <c r="I48" s="24" t="s">
        <v>82</v>
      </c>
      <c r="K48" s="19" t="s">
        <v>0</v>
      </c>
      <c r="N48" s="40" t="s">
        <v>35</v>
      </c>
      <c r="O48" s="41" t="s">
        <v>36</v>
      </c>
      <c r="P48" s="42" t="s">
        <v>1</v>
      </c>
      <c r="Q48" s="42" t="s">
        <v>156</v>
      </c>
      <c r="R48" s="1"/>
      <c r="S48" s="264" t="s">
        <v>92</v>
      </c>
      <c r="T48" s="265"/>
      <c r="V48" s="19" t="s">
        <v>0</v>
      </c>
      <c r="W48" s="19" t="s">
        <v>0</v>
      </c>
      <c r="Y48" s="19" t="s">
        <v>0</v>
      </c>
    </row>
    <row r="49" spans="2:29" ht="20.25" customHeight="1" thickBot="1" x14ac:dyDescent="0.25">
      <c r="B49" s="11">
        <v>1</v>
      </c>
      <c r="C49" s="166" t="s">
        <v>37</v>
      </c>
      <c r="D49" s="8" t="s">
        <v>38</v>
      </c>
      <c r="E49" s="179">
        <v>120</v>
      </c>
      <c r="F49" s="14"/>
      <c r="G49" s="134">
        <v>2311.2065703297299</v>
      </c>
      <c r="H49" s="127">
        <f t="shared" ref="H49:H82" si="1">+G49/$I$49</f>
        <v>45.768188710659011</v>
      </c>
      <c r="I49" s="132">
        <v>50.498100000000001</v>
      </c>
      <c r="L49" s="19" t="s">
        <v>0</v>
      </c>
      <c r="N49" s="11">
        <v>1</v>
      </c>
      <c r="O49" s="94" t="s">
        <v>2</v>
      </c>
      <c r="P49" s="95">
        <v>296</v>
      </c>
      <c r="Q49" s="98">
        <f>+VLOOKUP(O49,'GENERADORAS EN LINEA'!$B$3:$C$45,2,0)</f>
        <v>237</v>
      </c>
      <c r="R49" s="1"/>
      <c r="S49" s="262" t="s">
        <v>157</v>
      </c>
      <c r="T49" s="263"/>
      <c r="X49" s="19" t="s">
        <v>0</v>
      </c>
      <c r="Y49" s="19" t="s">
        <v>0</v>
      </c>
    </row>
    <row r="50" spans="2:29" ht="16.5" thickBot="1" x14ac:dyDescent="0.25">
      <c r="B50" s="11">
        <f>+B49+1</f>
        <v>2</v>
      </c>
      <c r="C50" s="167" t="s">
        <v>39</v>
      </c>
      <c r="D50" s="8" t="s">
        <v>38</v>
      </c>
      <c r="E50" s="179">
        <v>120</v>
      </c>
      <c r="F50" s="16">
        <f>+E49+E50</f>
        <v>240</v>
      </c>
      <c r="G50" s="134">
        <v>2311.5286480751624</v>
      </c>
      <c r="H50" s="15">
        <f t="shared" si="1"/>
        <v>45.77456672776129</v>
      </c>
      <c r="N50" s="11">
        <f>+N49+1</f>
        <v>2</v>
      </c>
      <c r="O50" s="94" t="s">
        <v>10</v>
      </c>
      <c r="P50" s="96"/>
      <c r="Q50" s="98">
        <f>+VLOOKUP(O50,'GENERADORAS EN LINEA'!$B$3:$C$45,2,0)</f>
        <v>0</v>
      </c>
      <c r="R50" s="1"/>
      <c r="S50" s="9" t="s">
        <v>63</v>
      </c>
      <c r="T50" s="181">
        <f>+Q88</f>
        <v>2159.87</v>
      </c>
    </row>
    <row r="51" spans="2:29" ht="15.75" thickBot="1" x14ac:dyDescent="0.25">
      <c r="B51" s="11">
        <f t="shared" ref="B51:B85" si="2">+B50+1</f>
        <v>3</v>
      </c>
      <c r="C51" s="167" t="s">
        <v>119</v>
      </c>
      <c r="D51" s="8" t="s">
        <v>3</v>
      </c>
      <c r="E51" s="179">
        <v>0</v>
      </c>
      <c r="F51" s="16">
        <f t="shared" ref="F51:F85" si="3">+E51+F50</f>
        <v>240</v>
      </c>
      <c r="G51" s="134">
        <v>2341.8861165325875</v>
      </c>
      <c r="H51" s="15">
        <f t="shared" si="1"/>
        <v>46.375727334941068</v>
      </c>
      <c r="N51" s="11">
        <f t="shared" ref="N51:N64" si="4">+N50+1</f>
        <v>3</v>
      </c>
      <c r="O51" s="94" t="s">
        <v>11</v>
      </c>
      <c r="P51" s="96"/>
      <c r="Q51" s="98">
        <f>+VLOOKUP(O51,'GENERADORAS EN LINEA'!$B$3:$C$45,2,0)</f>
        <v>105</v>
      </c>
      <c r="R51" s="1"/>
      <c r="S51" s="9" t="s">
        <v>68</v>
      </c>
      <c r="T51" s="143" t="s">
        <v>160</v>
      </c>
      <c r="AB51" s="19" t="s">
        <v>0</v>
      </c>
    </row>
    <row r="52" spans="2:29" ht="15" customHeight="1" thickBot="1" x14ac:dyDescent="0.25">
      <c r="B52" s="11">
        <f t="shared" si="2"/>
        <v>4</v>
      </c>
      <c r="C52" s="167" t="s">
        <v>131</v>
      </c>
      <c r="D52" s="8" t="s">
        <v>3</v>
      </c>
      <c r="E52" s="179">
        <v>0</v>
      </c>
      <c r="F52" s="16">
        <f t="shared" si="3"/>
        <v>240</v>
      </c>
      <c r="G52" s="134">
        <v>2670.5114224375166</v>
      </c>
      <c r="H52" s="15">
        <f t="shared" si="1"/>
        <v>52.88340397831832</v>
      </c>
      <c r="N52" s="11">
        <f t="shared" si="4"/>
        <v>4</v>
      </c>
      <c r="O52" s="94" t="s">
        <v>123</v>
      </c>
      <c r="P52" s="96"/>
      <c r="Q52" s="98">
        <f>+'GENERADORAS EN LINEA'!C38</f>
        <v>0</v>
      </c>
      <c r="R52" s="1"/>
      <c r="S52" s="144"/>
      <c r="T52" s="145"/>
    </row>
    <row r="53" spans="2:29" ht="12.75" customHeight="1" thickBot="1" x14ac:dyDescent="0.25">
      <c r="B53" s="11">
        <f t="shared" si="2"/>
        <v>5</v>
      </c>
      <c r="C53" s="167" t="s">
        <v>132</v>
      </c>
      <c r="D53" s="8" t="s">
        <v>3</v>
      </c>
      <c r="E53" s="179">
        <v>0</v>
      </c>
      <c r="F53" s="16">
        <f t="shared" si="3"/>
        <v>240</v>
      </c>
      <c r="G53" s="134">
        <v>2734.6368729687929</v>
      </c>
      <c r="H53" s="15">
        <f t="shared" si="1"/>
        <v>54.153262656788925</v>
      </c>
      <c r="N53" s="11">
        <f t="shared" si="4"/>
        <v>5</v>
      </c>
      <c r="O53" s="94" t="s">
        <v>122</v>
      </c>
      <c r="P53" s="97">
        <v>318</v>
      </c>
      <c r="Q53" s="98">
        <f>+'GENERADORAS EN LINEA'!C39</f>
        <v>0</v>
      </c>
      <c r="R53" s="1"/>
      <c r="S53" s="253" t="s">
        <v>86</v>
      </c>
      <c r="T53" s="254"/>
      <c r="V53" s="67"/>
      <c r="W53" s="72" t="s">
        <v>57</v>
      </c>
      <c r="X53" s="72" t="s">
        <v>56</v>
      </c>
      <c r="Y53" s="72" t="s">
        <v>55</v>
      </c>
      <c r="Z53" s="72" t="s">
        <v>69</v>
      </c>
      <c r="AA53" s="78"/>
    </row>
    <row r="54" spans="2:29" ht="16.5" thickBot="1" x14ac:dyDescent="0.25">
      <c r="B54" s="11">
        <f t="shared" si="2"/>
        <v>6</v>
      </c>
      <c r="C54" s="167" t="s">
        <v>53</v>
      </c>
      <c r="D54" s="8" t="s">
        <v>38</v>
      </c>
      <c r="E54" s="179">
        <v>52</v>
      </c>
      <c r="F54" s="16">
        <f t="shared" si="3"/>
        <v>292</v>
      </c>
      <c r="G54" s="134">
        <v>2950.4574933776953</v>
      </c>
      <c r="H54" s="15">
        <f t="shared" si="1"/>
        <v>58.427099106257366</v>
      </c>
      <c r="J54" s="19" t="s">
        <v>0</v>
      </c>
      <c r="L54" s="19" t="s">
        <v>0</v>
      </c>
      <c r="N54" s="11">
        <f t="shared" si="4"/>
        <v>6</v>
      </c>
      <c r="O54" s="94" t="s">
        <v>18</v>
      </c>
      <c r="P54" s="96">
        <v>116.99</v>
      </c>
      <c r="Q54" s="98">
        <f>+VLOOKUP(O54,'GENERADORAS EN LINEA'!$B$3:$C$45,2,0)</f>
        <v>125</v>
      </c>
      <c r="R54" s="1"/>
      <c r="S54" s="9" t="s">
        <v>57</v>
      </c>
      <c r="T54" s="51" t="str">
        <f>+W59</f>
        <v>0 (0.0%)</v>
      </c>
      <c r="V54" s="67" t="s">
        <v>146</v>
      </c>
      <c r="W54" s="162">
        <v>767.69202993339968</v>
      </c>
      <c r="X54" s="162">
        <v>551.17847321497061</v>
      </c>
      <c r="Y54" s="162">
        <v>629.41311714799247</v>
      </c>
      <c r="Z54" s="158">
        <f>SUM(W54:Y54)</f>
        <v>1948.2836202963626</v>
      </c>
      <c r="AA54" s="29"/>
    </row>
    <row r="55" spans="2:29" ht="15.75" thickBot="1" x14ac:dyDescent="0.25">
      <c r="B55" s="11">
        <f t="shared" si="2"/>
        <v>7</v>
      </c>
      <c r="C55" s="167" t="s">
        <v>41</v>
      </c>
      <c r="D55" s="8" t="s">
        <v>3</v>
      </c>
      <c r="E55" s="179">
        <v>105</v>
      </c>
      <c r="F55" s="16">
        <f t="shared" si="3"/>
        <v>397</v>
      </c>
      <c r="G55" s="134">
        <v>3629.1813165592398</v>
      </c>
      <c r="H55" s="15">
        <f t="shared" si="1"/>
        <v>71.867680498063095</v>
      </c>
      <c r="K55" s="19" t="s">
        <v>0</v>
      </c>
      <c r="N55" s="11">
        <f t="shared" si="4"/>
        <v>7</v>
      </c>
      <c r="O55" s="94" t="s">
        <v>19</v>
      </c>
      <c r="P55" s="97">
        <v>110</v>
      </c>
      <c r="Q55" s="98">
        <f>+VLOOKUP(O55,'GENERADORAS EN LINEA'!$B$3:$C$45,2,0)</f>
        <v>125</v>
      </c>
      <c r="R55" s="1"/>
      <c r="S55" s="9" t="s">
        <v>56</v>
      </c>
      <c r="T55" s="51" t="str">
        <f>+X59</f>
        <v>6 (1.0%)</v>
      </c>
      <c r="V55" s="67" t="s">
        <v>148</v>
      </c>
      <c r="W55" s="157">
        <v>0</v>
      </c>
      <c r="X55" s="157">
        <v>5.6000000000000005</v>
      </c>
      <c r="Y55" s="157">
        <v>9.1999999999999993</v>
      </c>
      <c r="Z55" s="158">
        <f>SUM(W55:Y55)</f>
        <v>14.8</v>
      </c>
      <c r="AC55" s="19" t="s">
        <v>0</v>
      </c>
    </row>
    <row r="56" spans="2:29" ht="15.75" thickBot="1" x14ac:dyDescent="0.25">
      <c r="B56" s="11">
        <f t="shared" si="2"/>
        <v>8</v>
      </c>
      <c r="C56" s="167" t="s">
        <v>44</v>
      </c>
      <c r="D56" s="8" t="s">
        <v>3</v>
      </c>
      <c r="E56" s="179">
        <v>110</v>
      </c>
      <c r="F56" s="16">
        <f t="shared" si="3"/>
        <v>507</v>
      </c>
      <c r="G56" s="134">
        <v>3731.5182075362463</v>
      </c>
      <c r="H56" s="15">
        <f t="shared" si="1"/>
        <v>73.894229833127312</v>
      </c>
      <c r="J56" s="19" t="s">
        <v>0</v>
      </c>
      <c r="K56" s="19" t="s">
        <v>0</v>
      </c>
      <c r="N56" s="11">
        <f t="shared" si="4"/>
        <v>8</v>
      </c>
      <c r="O56" s="94" t="s">
        <v>14</v>
      </c>
      <c r="P56" s="97">
        <v>48.4</v>
      </c>
      <c r="Q56" s="98">
        <f>+VLOOKUP(O56,'GENERADORAS EN LINEA'!$B$3:$C$45,2,0)</f>
        <v>52</v>
      </c>
      <c r="R56" s="1"/>
      <c r="S56" s="9" t="s">
        <v>55</v>
      </c>
      <c r="T56" s="51" t="str">
        <f>+Y59</f>
        <v>9 (1.5%)</v>
      </c>
      <c r="V56" s="67"/>
      <c r="W56" s="72"/>
      <c r="X56" s="72"/>
      <c r="Y56" s="72"/>
      <c r="Z56" s="158"/>
      <c r="AA56" s="29"/>
    </row>
    <row r="57" spans="2:29" ht="15.75" thickBot="1" x14ac:dyDescent="0.25">
      <c r="B57" s="11">
        <f t="shared" si="2"/>
        <v>9</v>
      </c>
      <c r="C57" s="167" t="s">
        <v>42</v>
      </c>
      <c r="D57" s="8" t="s">
        <v>3</v>
      </c>
      <c r="E57" s="179">
        <v>125</v>
      </c>
      <c r="F57" s="16">
        <f t="shared" si="3"/>
        <v>632</v>
      </c>
      <c r="G57" s="134">
        <v>3748.1904474472317</v>
      </c>
      <c r="H57" s="15">
        <f t="shared" si="1"/>
        <v>74.224385619404131</v>
      </c>
      <c r="K57" s="19" t="s">
        <v>0</v>
      </c>
      <c r="N57" s="11">
        <f t="shared" si="4"/>
        <v>9</v>
      </c>
      <c r="O57" s="94" t="s">
        <v>15</v>
      </c>
      <c r="P57" s="97">
        <v>99.81</v>
      </c>
      <c r="Q57" s="98">
        <f>+VLOOKUP(O57,'GENERADORAS EN LINEA'!$B$3:$C$45,2,0)</f>
        <v>0</v>
      </c>
      <c r="R57" s="1"/>
      <c r="S57" s="9" t="s">
        <v>85</v>
      </c>
      <c r="T57" s="51">
        <f>+Z55</f>
        <v>14.8</v>
      </c>
      <c r="V57" s="67" t="s">
        <v>91</v>
      </c>
      <c r="W57" s="77">
        <f>+W55/W54</f>
        <v>0</v>
      </c>
      <c r="X57" s="77">
        <f>+X55/X54</f>
        <v>1.0160048463677733E-2</v>
      </c>
      <c r="Y57" s="77">
        <f>+Y55/Y54</f>
        <v>1.4616791022225907E-2</v>
      </c>
      <c r="Z57" s="67"/>
      <c r="AA57" s="137"/>
    </row>
    <row r="58" spans="2:29" ht="15.75" thickBot="1" x14ac:dyDescent="0.25">
      <c r="B58" s="11">
        <f t="shared" si="2"/>
        <v>10</v>
      </c>
      <c r="C58" s="167" t="s">
        <v>40</v>
      </c>
      <c r="D58" s="8" t="s">
        <v>3</v>
      </c>
      <c r="E58" s="179">
        <v>0</v>
      </c>
      <c r="F58" s="16">
        <f t="shared" si="3"/>
        <v>632</v>
      </c>
      <c r="G58" s="134">
        <v>3817.0506053670397</v>
      </c>
      <c r="H58" s="15">
        <f t="shared" si="1"/>
        <v>75.588004407433942</v>
      </c>
      <c r="I58" s="149" t="s">
        <v>0</v>
      </c>
      <c r="J58" s="19" t="s">
        <v>0</v>
      </c>
      <c r="N58" s="11">
        <f t="shared" si="4"/>
        <v>10</v>
      </c>
      <c r="O58" s="94" t="s">
        <v>127</v>
      </c>
      <c r="P58" s="97">
        <v>24.2</v>
      </c>
      <c r="Q58" s="98">
        <f>+VLOOKUP(O58,'GENERADORAS EN LINEA'!$B$3:$C$45,2,0)</f>
        <v>18.600000000000001</v>
      </c>
      <c r="R58" s="1"/>
      <c r="S58" s="146"/>
      <c r="T58" s="147"/>
      <c r="V58" s="67"/>
      <c r="W58" s="77"/>
      <c r="X58" s="77"/>
      <c r="Y58" s="77"/>
      <c r="Z58" s="67"/>
      <c r="AA58" s="137"/>
    </row>
    <row r="59" spans="2:29" ht="17.25" customHeight="1" thickBot="1" x14ac:dyDescent="0.25">
      <c r="B59" s="11">
        <f>+B58+1</f>
        <v>11</v>
      </c>
      <c r="C59" s="167" t="s">
        <v>46</v>
      </c>
      <c r="D59" s="8" t="s">
        <v>25</v>
      </c>
      <c r="E59" s="179">
        <v>215</v>
      </c>
      <c r="F59" s="16">
        <f>+E59+F58</f>
        <v>847</v>
      </c>
      <c r="G59" s="134">
        <v>3913.3127650869505</v>
      </c>
      <c r="H59" s="15">
        <f t="shared" si="1"/>
        <v>77.494257508439929</v>
      </c>
      <c r="J59" s="19" t="s">
        <v>0</v>
      </c>
      <c r="N59" s="11">
        <f>+N58+1</f>
        <v>11</v>
      </c>
      <c r="O59" s="94" t="s">
        <v>16</v>
      </c>
      <c r="P59" s="97">
        <v>220.9</v>
      </c>
      <c r="Q59" s="98">
        <f>+VLOOKUP(O59,'GENERADORAS EN LINEA'!$B$3:$C$45,2,0)</f>
        <v>203.12</v>
      </c>
      <c r="R59" s="1"/>
      <c r="S59" s="251" t="s">
        <v>158</v>
      </c>
      <c r="T59" s="252"/>
      <c r="V59" s="67"/>
      <c r="W59" s="141" t="s">
        <v>161</v>
      </c>
      <c r="X59" s="142" t="s">
        <v>162</v>
      </c>
      <c r="Y59" s="142" t="s">
        <v>163</v>
      </c>
      <c r="Z59" s="67"/>
      <c r="AA59" s="138"/>
      <c r="AB59" s="19" t="s">
        <v>0</v>
      </c>
    </row>
    <row r="60" spans="2:29" ht="15.75" thickBot="1" x14ac:dyDescent="0.25">
      <c r="B60" s="11">
        <f t="shared" si="2"/>
        <v>12</v>
      </c>
      <c r="C60" s="167" t="s">
        <v>5</v>
      </c>
      <c r="D60" s="8" t="s">
        <v>25</v>
      </c>
      <c r="E60" s="179">
        <v>5.4</v>
      </c>
      <c r="F60" s="16">
        <f t="shared" si="3"/>
        <v>852.4</v>
      </c>
      <c r="G60" s="134">
        <v>3956.0292657992663</v>
      </c>
      <c r="H60" s="15">
        <f t="shared" si="1"/>
        <v>78.340160635732161</v>
      </c>
      <c r="J60" s="19" t="s">
        <v>0</v>
      </c>
      <c r="K60" s="19" t="s">
        <v>0</v>
      </c>
      <c r="N60" s="11">
        <f t="shared" si="4"/>
        <v>12</v>
      </c>
      <c r="O60" s="94" t="s">
        <v>17</v>
      </c>
      <c r="P60" s="97">
        <v>66.84</v>
      </c>
      <c r="Q60" s="98">
        <f>+VLOOKUP(O60,'GENERADORAS EN LINEA'!$B$3:$C$45,2,0)</f>
        <v>61.96</v>
      </c>
      <c r="R60" s="1"/>
      <c r="S60" s="228"/>
      <c r="T60" s="229"/>
      <c r="V60" s="67" t="s">
        <v>147</v>
      </c>
      <c r="W60" s="158"/>
      <c r="X60" s="158"/>
      <c r="Y60" s="158"/>
      <c r="Z60" s="158">
        <f>+Z54+Z55</f>
        <v>1963.0836202963626</v>
      </c>
      <c r="AA60" s="19" t="s">
        <v>0</v>
      </c>
    </row>
    <row r="61" spans="2:29" ht="15.75" thickBot="1" x14ac:dyDescent="0.25">
      <c r="B61" s="11">
        <f t="shared" si="2"/>
        <v>13</v>
      </c>
      <c r="C61" s="167" t="s">
        <v>6</v>
      </c>
      <c r="D61" s="8" t="s">
        <v>25</v>
      </c>
      <c r="E61" s="179">
        <v>33</v>
      </c>
      <c r="F61" s="16">
        <f t="shared" si="3"/>
        <v>885.4</v>
      </c>
      <c r="G61" s="134">
        <v>3981.957794231037</v>
      </c>
      <c r="H61" s="15">
        <f t="shared" si="1"/>
        <v>78.853616160430533</v>
      </c>
      <c r="J61" s="19" t="s">
        <v>0</v>
      </c>
      <c r="K61" s="19" t="s">
        <v>0</v>
      </c>
      <c r="N61" s="11">
        <f t="shared" si="4"/>
        <v>13</v>
      </c>
      <c r="O61" s="94" t="s">
        <v>5</v>
      </c>
      <c r="P61" s="97">
        <v>16.170000000000002</v>
      </c>
      <c r="Q61" s="98">
        <f>+VLOOKUP(O61,'GENERADORAS EN LINEA'!$B$3:$C$45,2,0)</f>
        <v>4.8</v>
      </c>
      <c r="R61" s="1"/>
      <c r="S61" s="9" t="s">
        <v>65</v>
      </c>
      <c r="T61" s="80">
        <f>+T64-(T63+T62)</f>
        <v>2008.6899999999991</v>
      </c>
    </row>
    <row r="62" spans="2:29" ht="15.75" thickBot="1" x14ac:dyDescent="0.25">
      <c r="B62" s="11">
        <f t="shared" si="2"/>
        <v>14</v>
      </c>
      <c r="C62" s="167" t="s">
        <v>48</v>
      </c>
      <c r="D62" s="8" t="s">
        <v>3</v>
      </c>
      <c r="E62" s="179">
        <v>0</v>
      </c>
      <c r="F62" s="16">
        <f t="shared" si="3"/>
        <v>885.4</v>
      </c>
      <c r="G62" s="134">
        <v>4051.1273594471522</v>
      </c>
      <c r="H62" s="15">
        <f t="shared" si="1"/>
        <v>80.223362056139777</v>
      </c>
      <c r="J62" s="19" t="s">
        <v>0</v>
      </c>
      <c r="K62" s="19" t="s">
        <v>0</v>
      </c>
      <c r="N62" s="11">
        <f t="shared" si="4"/>
        <v>14</v>
      </c>
      <c r="O62" s="94" t="s">
        <v>6</v>
      </c>
      <c r="P62" s="97">
        <v>49</v>
      </c>
      <c r="Q62" s="98">
        <f>+VLOOKUP(O62,'GENERADORAS EN LINEA'!$B$3:$C$45,2,0)</f>
        <v>32.01</v>
      </c>
      <c r="R62" s="1"/>
      <c r="S62" s="9" t="s">
        <v>67</v>
      </c>
      <c r="T62" s="39">
        <f>SUM(Q81+Q82+Q83+Q84+Q85+Q86)</f>
        <v>111.53999999999999</v>
      </c>
      <c r="X62" s="19" t="s">
        <v>0</v>
      </c>
    </row>
    <row r="63" spans="2:29" ht="16.5" thickBot="1" x14ac:dyDescent="0.25">
      <c r="B63" s="11">
        <f t="shared" si="2"/>
        <v>15</v>
      </c>
      <c r="C63" s="167" t="s">
        <v>50</v>
      </c>
      <c r="D63" s="8" t="s">
        <v>25</v>
      </c>
      <c r="E63" s="179">
        <v>68</v>
      </c>
      <c r="F63" s="16">
        <f t="shared" si="3"/>
        <v>953.4</v>
      </c>
      <c r="G63" s="134">
        <v>4052.1764669622785</v>
      </c>
      <c r="H63" s="15">
        <f t="shared" si="1"/>
        <v>80.244137244020635</v>
      </c>
      <c r="J63" s="19" t="s">
        <v>0</v>
      </c>
      <c r="K63" s="19" t="s">
        <v>0</v>
      </c>
      <c r="N63" s="11">
        <f t="shared" si="4"/>
        <v>15</v>
      </c>
      <c r="O63" s="94" t="s">
        <v>7</v>
      </c>
      <c r="P63" s="97">
        <v>96.27</v>
      </c>
      <c r="Q63" s="98">
        <f>+VLOOKUP(O63,'GENERADORAS EN LINEA'!$B$3:$C$45,2,0)</f>
        <v>0</v>
      </c>
      <c r="R63" s="1"/>
      <c r="S63" s="9" t="s">
        <v>66</v>
      </c>
      <c r="T63" s="39">
        <f>+Q87</f>
        <v>287.25</v>
      </c>
      <c r="W63" s="136"/>
      <c r="X63" s="136"/>
      <c r="Y63" s="136"/>
    </row>
    <row r="64" spans="2:29" ht="15.75" thickBot="1" x14ac:dyDescent="0.25">
      <c r="B64" s="11">
        <f t="shared" si="2"/>
        <v>16</v>
      </c>
      <c r="C64" s="167" t="s">
        <v>47</v>
      </c>
      <c r="D64" s="8" t="s">
        <v>25</v>
      </c>
      <c r="E64" s="179">
        <v>51.2</v>
      </c>
      <c r="F64" s="16">
        <f t="shared" si="3"/>
        <v>1004.6</v>
      </c>
      <c r="G64" s="134">
        <v>4080.0789717476555</v>
      </c>
      <c r="H64" s="15">
        <f t="shared" si="1"/>
        <v>80.796682880101542</v>
      </c>
      <c r="J64" s="19" t="s">
        <v>0</v>
      </c>
      <c r="K64" s="19" t="s">
        <v>0</v>
      </c>
      <c r="N64" s="11">
        <f t="shared" si="4"/>
        <v>16</v>
      </c>
      <c r="O64" s="94" t="s">
        <v>8</v>
      </c>
      <c r="P64" s="97">
        <v>98.4</v>
      </c>
      <c r="Q64" s="98">
        <f>+VLOOKUP(O64,'GENERADORAS EN LINEA'!$B$3:$C$45,2,0)</f>
        <v>0</v>
      </c>
      <c r="R64" s="1"/>
      <c r="S64" s="10" t="s">
        <v>64</v>
      </c>
      <c r="T64" s="140">
        <v>2407.4799999999991</v>
      </c>
      <c r="V64" s="138"/>
      <c r="W64" s="119" t="s">
        <v>0</v>
      </c>
      <c r="X64" s="91" t="s">
        <v>0</v>
      </c>
      <c r="Y64" s="91" t="s">
        <v>0</v>
      </c>
      <c r="Z64" s="19" t="s">
        <v>0</v>
      </c>
    </row>
    <row r="65" spans="2:27" ht="15.75" thickBot="1" x14ac:dyDescent="0.25">
      <c r="B65" s="11">
        <f t="shared" si="2"/>
        <v>17</v>
      </c>
      <c r="C65" s="167" t="s">
        <v>43</v>
      </c>
      <c r="D65" s="8" t="s">
        <v>25</v>
      </c>
      <c r="E65" s="179">
        <v>0</v>
      </c>
      <c r="F65" s="16">
        <f t="shared" si="3"/>
        <v>1004.6</v>
      </c>
      <c r="G65" s="134">
        <v>4115.6626458372857</v>
      </c>
      <c r="H65" s="15">
        <f t="shared" si="1"/>
        <v>81.501336601521359</v>
      </c>
      <c r="J65" s="19" t="s">
        <v>0</v>
      </c>
      <c r="L65" s="19" t="s">
        <v>0</v>
      </c>
      <c r="N65" s="11">
        <f t="shared" ref="N65:N79" si="5">+N64+1</f>
        <v>17</v>
      </c>
      <c r="O65" s="94" t="s">
        <v>9</v>
      </c>
      <c r="P65" s="97">
        <v>99.6</v>
      </c>
      <c r="Q65" s="98">
        <f>+VLOOKUP(O65,'GENERADORAS EN LINEA'!$B$3:$C$45,2,0)</f>
        <v>85</v>
      </c>
      <c r="R65" s="1"/>
      <c r="S65" s="13"/>
      <c r="T65" s="13"/>
      <c r="X65" s="193"/>
      <c r="Y65" s="19" t="s">
        <v>0</v>
      </c>
      <c r="Z65" s="19" t="s">
        <v>0</v>
      </c>
      <c r="AA65" s="19" t="s">
        <v>0</v>
      </c>
    </row>
    <row r="66" spans="2:27" ht="15.75" customHeight="1" thickBot="1" x14ac:dyDescent="0.25">
      <c r="B66" s="11">
        <f t="shared" si="2"/>
        <v>18</v>
      </c>
      <c r="C66" s="167" t="s">
        <v>136</v>
      </c>
      <c r="D66" s="8" t="s">
        <v>25</v>
      </c>
      <c r="E66" s="179">
        <v>68</v>
      </c>
      <c r="F66" s="16">
        <f t="shared" si="3"/>
        <v>1072.5999999999999</v>
      </c>
      <c r="G66" s="134">
        <v>4223.371332756069</v>
      </c>
      <c r="H66" s="15">
        <f t="shared" si="1"/>
        <v>83.63426213572528</v>
      </c>
      <c r="N66" s="11">
        <f t="shared" si="5"/>
        <v>18</v>
      </c>
      <c r="O66" s="94" t="s">
        <v>12</v>
      </c>
      <c r="P66" s="97">
        <v>87.6</v>
      </c>
      <c r="Q66" s="98">
        <f>+VLOOKUP(O66,'GENERADORAS EN LINEA'!$B$3:$C$45,2,0)</f>
        <v>86.24</v>
      </c>
      <c r="R66" s="1"/>
      <c r="S66" s="248" t="s">
        <v>70</v>
      </c>
      <c r="T66" s="249"/>
      <c r="V66" s="183"/>
      <c r="W66" s="19" t="s">
        <v>0</v>
      </c>
      <c r="Y66" s="119" t="s">
        <v>0</v>
      </c>
    </row>
    <row r="67" spans="2:27" ht="15" customHeight="1" thickBot="1" x14ac:dyDescent="0.25">
      <c r="B67" s="11">
        <f t="shared" si="2"/>
        <v>19</v>
      </c>
      <c r="C67" s="167" t="s">
        <v>33</v>
      </c>
      <c r="D67" s="8" t="s">
        <v>25</v>
      </c>
      <c r="E67" s="179">
        <v>93.2</v>
      </c>
      <c r="F67" s="16">
        <f t="shared" si="3"/>
        <v>1165.8</v>
      </c>
      <c r="G67" s="134">
        <v>4326.527168711782</v>
      </c>
      <c r="H67" s="15">
        <f t="shared" si="1"/>
        <v>85.677028813198561</v>
      </c>
      <c r="J67" s="19" t="s">
        <v>0</v>
      </c>
      <c r="K67" s="19" t="s">
        <v>0</v>
      </c>
      <c r="N67" s="11">
        <f t="shared" si="5"/>
        <v>19</v>
      </c>
      <c r="O67" s="94" t="s">
        <v>13</v>
      </c>
      <c r="P67" s="97">
        <v>102.5</v>
      </c>
      <c r="Q67" s="98">
        <f>+VLOOKUP(O67,'GENERADORAS EN LINEA'!$B$3:$C$45,2,0)</f>
        <v>92.4</v>
      </c>
      <c r="R67" s="1" t="s">
        <v>0</v>
      </c>
      <c r="S67" s="272"/>
      <c r="T67" s="273"/>
      <c r="Y67" s="19" t="s">
        <v>0</v>
      </c>
    </row>
    <row r="68" spans="2:27" ht="15" customHeight="1" thickBot="1" x14ac:dyDescent="0.25">
      <c r="B68" s="11">
        <f t="shared" si="2"/>
        <v>20</v>
      </c>
      <c r="C68" s="167" t="s">
        <v>114</v>
      </c>
      <c r="D68" s="8" t="s">
        <v>25</v>
      </c>
      <c r="E68" s="179">
        <v>133</v>
      </c>
      <c r="F68" s="16">
        <f t="shared" si="3"/>
        <v>1298.8</v>
      </c>
      <c r="G68" s="134">
        <v>4350.1402929939559</v>
      </c>
      <c r="H68" s="15">
        <f t="shared" si="1"/>
        <v>86.144633025677322</v>
      </c>
      <c r="J68" s="19" t="s">
        <v>0</v>
      </c>
      <c r="K68" s="19" t="s">
        <v>0</v>
      </c>
      <c r="N68" s="11">
        <f t="shared" si="5"/>
        <v>20</v>
      </c>
      <c r="O68" s="94" t="s">
        <v>20</v>
      </c>
      <c r="P68" s="97">
        <v>30.8</v>
      </c>
      <c r="Q68" s="98">
        <f>+VLOOKUP(O68,'GENERADORAS EN LINEA'!$B$3:$C$45,2,0)</f>
        <v>19.100000000000001</v>
      </c>
      <c r="R68" s="1"/>
      <c r="S68" s="274"/>
      <c r="T68" s="275"/>
      <c r="V68" s="19" t="s">
        <v>0</v>
      </c>
      <c r="W68" s="19" t="s">
        <v>0</v>
      </c>
      <c r="X68" s="19" t="s">
        <v>0</v>
      </c>
      <c r="Y68" s="19" t="s">
        <v>0</v>
      </c>
    </row>
    <row r="69" spans="2:27" ht="13.5" customHeight="1" thickBot="1" x14ac:dyDescent="0.25">
      <c r="B69" s="11">
        <f t="shared" si="2"/>
        <v>21</v>
      </c>
      <c r="C69" s="167" t="s">
        <v>30</v>
      </c>
      <c r="D69" s="8" t="s">
        <v>25</v>
      </c>
      <c r="E69" s="179">
        <v>8.4</v>
      </c>
      <c r="F69" s="16">
        <f t="shared" si="3"/>
        <v>1307.2</v>
      </c>
      <c r="G69" s="134">
        <v>4379.1620035432588</v>
      </c>
      <c r="H69" s="15">
        <f t="shared" si="1"/>
        <v>86.719341986000643</v>
      </c>
      <c r="N69" s="11">
        <f t="shared" si="5"/>
        <v>21</v>
      </c>
      <c r="O69" s="94" t="s">
        <v>21</v>
      </c>
      <c r="P69" s="97">
        <v>27.5</v>
      </c>
      <c r="Q69" s="98">
        <f>+VLOOKUP(O69,'GENERADORAS EN LINEA'!$B$3:$C$45,2,0)</f>
        <v>21.9</v>
      </c>
      <c r="R69" s="1"/>
      <c r="S69" s="276"/>
      <c r="T69" s="277"/>
      <c r="X69" s="19" t="s">
        <v>0</v>
      </c>
      <c r="Y69" s="19" t="s">
        <v>0</v>
      </c>
    </row>
    <row r="70" spans="2:27" ht="12" customHeight="1" thickBot="1" x14ac:dyDescent="0.25">
      <c r="B70" s="11">
        <f t="shared" si="2"/>
        <v>22</v>
      </c>
      <c r="C70" s="167" t="s">
        <v>98</v>
      </c>
      <c r="D70" s="8" t="s">
        <v>25</v>
      </c>
      <c r="E70" s="179">
        <v>58.9</v>
      </c>
      <c r="F70" s="16">
        <f t="shared" si="3"/>
        <v>1366.1000000000001</v>
      </c>
      <c r="G70" s="134">
        <v>4397.8956463750201</v>
      </c>
      <c r="H70" s="15">
        <f t="shared" si="1"/>
        <v>87.090319167949289</v>
      </c>
      <c r="J70" s="19" t="s">
        <v>0</v>
      </c>
      <c r="K70" s="19" t="s">
        <v>0</v>
      </c>
      <c r="N70" s="11">
        <f t="shared" si="5"/>
        <v>22</v>
      </c>
      <c r="O70" s="94" t="s">
        <v>22</v>
      </c>
      <c r="P70" s="97">
        <v>50.4</v>
      </c>
      <c r="Q70" s="98">
        <f>+VLOOKUP(O70,'GENERADORAS EN LINEA'!$B$3:$C$45,2,0)</f>
        <v>36.200000000000003</v>
      </c>
      <c r="R70" s="1"/>
      <c r="S70" s="209"/>
      <c r="T70" s="210"/>
      <c r="W70" s="29" t="s">
        <v>0</v>
      </c>
      <c r="X70" s="29" t="s">
        <v>0</v>
      </c>
      <c r="Y70" s="19" t="s">
        <v>0</v>
      </c>
    </row>
    <row r="71" spans="2:27" ht="12.75" customHeight="1" thickBot="1" x14ac:dyDescent="0.25">
      <c r="B71" s="11">
        <f t="shared" si="2"/>
        <v>23</v>
      </c>
      <c r="C71" s="167" t="s">
        <v>49</v>
      </c>
      <c r="D71" s="8" t="s">
        <v>25</v>
      </c>
      <c r="E71" s="179">
        <v>23.6</v>
      </c>
      <c r="F71" s="16">
        <f t="shared" si="3"/>
        <v>1389.7</v>
      </c>
      <c r="G71" s="134">
        <v>4415.5232056685172</v>
      </c>
      <c r="H71" s="15">
        <f t="shared" si="1"/>
        <v>87.439392881484991</v>
      </c>
      <c r="N71" s="11">
        <f t="shared" si="5"/>
        <v>23</v>
      </c>
      <c r="O71" s="94" t="s">
        <v>24</v>
      </c>
      <c r="P71" s="97">
        <v>40.700000000000003</v>
      </c>
      <c r="Q71" s="98">
        <f>+VLOOKUP(O71,'GENERADORAS EN LINEA'!$B$3:$C$45,2,0)</f>
        <v>28.9</v>
      </c>
      <c r="R71" s="1"/>
      <c r="S71" s="211"/>
      <c r="T71" s="212"/>
      <c r="U71" s="19" t="s">
        <v>0</v>
      </c>
      <c r="W71" s="151"/>
      <c r="X71" s="75" t="s">
        <v>0</v>
      </c>
    </row>
    <row r="72" spans="2:27" ht="12.75" customHeight="1" thickBot="1" x14ac:dyDescent="0.25">
      <c r="B72" s="11">
        <f t="shared" si="2"/>
        <v>24</v>
      </c>
      <c r="C72" s="167" t="s">
        <v>126</v>
      </c>
      <c r="D72" s="8" t="s">
        <v>25</v>
      </c>
      <c r="E72" s="179">
        <v>18.600000000000001</v>
      </c>
      <c r="F72" s="16">
        <f t="shared" si="3"/>
        <v>1408.3</v>
      </c>
      <c r="G72" s="134">
        <v>4420.8522490711657</v>
      </c>
      <c r="H72" s="15">
        <f t="shared" si="1"/>
        <v>87.54492246383856</v>
      </c>
      <c r="J72" s="19" t="s">
        <v>0</v>
      </c>
      <c r="L72" s="19" t="s">
        <v>0</v>
      </c>
      <c r="N72" s="11">
        <f t="shared" si="5"/>
        <v>24</v>
      </c>
      <c r="O72" s="94" t="s">
        <v>61</v>
      </c>
      <c r="P72" s="97">
        <v>57.3</v>
      </c>
      <c r="Q72" s="98">
        <f>+VLOOKUP(O72,'GENERADORAS EN LINEA'!$B$3:$C$45,2,0)</f>
        <v>49.59</v>
      </c>
      <c r="R72" s="1"/>
      <c r="S72" s="213"/>
      <c r="T72" s="214"/>
      <c r="V72" s="19" t="s">
        <v>0</v>
      </c>
      <c r="W72" s="73"/>
      <c r="X72" s="75"/>
      <c r="Z72" s="19" t="s">
        <v>0</v>
      </c>
    </row>
    <row r="73" spans="2:27" ht="14.25" customHeight="1" thickBot="1" x14ac:dyDescent="0.25">
      <c r="B73" s="11">
        <f t="shared" si="2"/>
        <v>25</v>
      </c>
      <c r="C73" s="167" t="s">
        <v>45</v>
      </c>
      <c r="D73" s="8" t="s">
        <v>25</v>
      </c>
      <c r="E73" s="179">
        <v>0</v>
      </c>
      <c r="F73" s="16">
        <f t="shared" si="3"/>
        <v>1408.3</v>
      </c>
      <c r="G73" s="134">
        <v>4468.1742442346394</v>
      </c>
      <c r="H73" s="15">
        <f t="shared" si="1"/>
        <v>88.482026932392301</v>
      </c>
      <c r="I73" s="19" t="s">
        <v>0</v>
      </c>
      <c r="J73" s="19" t="s">
        <v>0</v>
      </c>
      <c r="N73" s="11">
        <f t="shared" si="5"/>
        <v>25</v>
      </c>
      <c r="O73" s="94" t="s">
        <v>26</v>
      </c>
      <c r="P73" s="97">
        <v>96.6</v>
      </c>
      <c r="Q73" s="98">
        <f>+VLOOKUP(O73,'GENERADORAS EN LINEA'!$B$3:$C$45,2,0)</f>
        <v>82.86</v>
      </c>
      <c r="R73" s="1"/>
      <c r="S73" s="255"/>
      <c r="T73" s="256"/>
      <c r="V73" s="19" t="s">
        <v>0</v>
      </c>
      <c r="W73" s="73" t="s">
        <v>0</v>
      </c>
      <c r="X73" s="75"/>
    </row>
    <row r="74" spans="2:27" ht="13.5" customHeight="1" thickBot="1" x14ac:dyDescent="0.25">
      <c r="B74" s="11">
        <f>+B73+1</f>
        <v>26</v>
      </c>
      <c r="C74" s="167" t="s">
        <v>51</v>
      </c>
      <c r="D74" s="8" t="s">
        <v>25</v>
      </c>
      <c r="E74" s="179">
        <v>27.88</v>
      </c>
      <c r="F74" s="16">
        <f>+E74+F73</f>
        <v>1436.18</v>
      </c>
      <c r="G74" s="134">
        <v>4483.196854124476</v>
      </c>
      <c r="H74" s="15">
        <f t="shared" si="1"/>
        <v>88.779515548594418</v>
      </c>
      <c r="J74" s="19" t="s">
        <v>0</v>
      </c>
      <c r="L74" s="19" t="s">
        <v>0</v>
      </c>
      <c r="N74" s="11">
        <f>+N73+1</f>
        <v>26</v>
      </c>
      <c r="O74" s="94" t="s">
        <v>27</v>
      </c>
      <c r="P74" s="97">
        <v>147</v>
      </c>
      <c r="Q74" s="98">
        <f>+'GENERADORAS EN LINEA'!C44</f>
        <v>107.1</v>
      </c>
      <c r="R74" s="1"/>
      <c r="S74" s="257"/>
      <c r="T74" s="258"/>
      <c r="V74" s="19" t="s">
        <v>0</v>
      </c>
      <c r="W74" s="73"/>
      <c r="X74" s="76"/>
    </row>
    <row r="75" spans="2:27" ht="13.5" customHeight="1" thickBot="1" x14ac:dyDescent="0.25">
      <c r="B75" s="11">
        <f t="shared" ref="B75:B76" si="6">+B74+1</f>
        <v>27</v>
      </c>
      <c r="C75" s="167" t="s">
        <v>54</v>
      </c>
      <c r="D75" s="8" t="s">
        <v>25</v>
      </c>
      <c r="E75" s="179">
        <v>67.5</v>
      </c>
      <c r="F75" s="16">
        <f>+E75+F74</f>
        <v>1503.68</v>
      </c>
      <c r="G75" s="134">
        <v>4585.7890707297174</v>
      </c>
      <c r="H75" s="15">
        <f t="shared" si="1"/>
        <v>90.811121026924127</v>
      </c>
      <c r="N75" s="11">
        <f t="shared" ref="N75:N76" si="7">+N74+1</f>
        <v>27</v>
      </c>
      <c r="O75" s="94" t="s">
        <v>139</v>
      </c>
      <c r="P75" s="97">
        <v>68</v>
      </c>
      <c r="Q75" s="98">
        <f>+'GENERADORAS EN LINEA'!C45</f>
        <v>53.2</v>
      </c>
      <c r="R75" s="1"/>
      <c r="S75" s="257"/>
      <c r="T75" s="258"/>
      <c r="W75" s="73"/>
      <c r="X75" s="76"/>
    </row>
    <row r="76" spans="2:27" ht="15" customHeight="1" thickBot="1" x14ac:dyDescent="0.25">
      <c r="B76" s="11">
        <f t="shared" si="6"/>
        <v>28</v>
      </c>
      <c r="C76" s="167" t="s">
        <v>52</v>
      </c>
      <c r="D76" s="8" t="s">
        <v>25</v>
      </c>
      <c r="E76" s="179">
        <v>94.7</v>
      </c>
      <c r="F76" s="16">
        <f>+E76+F74</f>
        <v>1530.88</v>
      </c>
      <c r="G76" s="134">
        <v>4627.9196366606648</v>
      </c>
      <c r="H76" s="15">
        <f t="shared" si="1"/>
        <v>91.645421048725893</v>
      </c>
      <c r="I76" s="19" t="s">
        <v>128</v>
      </c>
      <c r="J76" s="19" t="s">
        <v>0</v>
      </c>
      <c r="K76" s="19" t="s">
        <v>0</v>
      </c>
      <c r="L76" s="19" t="s">
        <v>0</v>
      </c>
      <c r="N76" s="11">
        <f t="shared" si="7"/>
        <v>28</v>
      </c>
      <c r="O76" s="94" t="s">
        <v>29</v>
      </c>
      <c r="P76" s="97">
        <v>176.4</v>
      </c>
      <c r="Q76" s="98">
        <f>+VLOOKUP(O76,'GENERADORAS EN LINEA'!$B$3:$C$45,2,0)</f>
        <v>0</v>
      </c>
      <c r="R76" s="1"/>
      <c r="S76" s="259"/>
      <c r="T76" s="260"/>
      <c r="V76" s="250"/>
      <c r="W76" s="250"/>
      <c r="X76" s="29"/>
    </row>
    <row r="77" spans="2:27" ht="12.75" customHeight="1" thickBot="1" x14ac:dyDescent="0.25">
      <c r="B77" s="11">
        <f t="shared" si="2"/>
        <v>29</v>
      </c>
      <c r="C77" s="167" t="s">
        <v>32</v>
      </c>
      <c r="D77" s="8" t="s">
        <v>25</v>
      </c>
      <c r="E77" s="179">
        <v>21</v>
      </c>
      <c r="F77" s="16">
        <f t="shared" si="3"/>
        <v>1551.88</v>
      </c>
      <c r="G77" s="134">
        <v>4659.8786934267046</v>
      </c>
      <c r="H77" s="15">
        <f t="shared" si="1"/>
        <v>92.278297469146452</v>
      </c>
      <c r="I77" s="19" t="s">
        <v>0</v>
      </c>
      <c r="N77" s="11">
        <f t="shared" si="5"/>
        <v>29</v>
      </c>
      <c r="O77" s="94" t="s">
        <v>62</v>
      </c>
      <c r="P77" s="97">
        <v>108.6</v>
      </c>
      <c r="Q77" s="98">
        <f>+VLOOKUP(O77,'GENERADORAS EN LINEA'!$B$3:$C$45,2,0)</f>
        <v>104.7</v>
      </c>
      <c r="R77" s="1"/>
      <c r="S77" s="257"/>
      <c r="T77" s="258"/>
      <c r="V77" s="29"/>
      <c r="W77" s="29"/>
    </row>
    <row r="78" spans="2:27" ht="12.75" customHeight="1" thickBot="1" x14ac:dyDescent="0.25">
      <c r="B78" s="11">
        <f t="shared" si="2"/>
        <v>30</v>
      </c>
      <c r="C78" s="167" t="s">
        <v>23</v>
      </c>
      <c r="D78" s="8" t="s">
        <v>25</v>
      </c>
      <c r="E78" s="179">
        <v>30</v>
      </c>
      <c r="F78" s="16">
        <f t="shared" si="3"/>
        <v>1581.88</v>
      </c>
      <c r="G78" s="134">
        <v>4909.604925147959</v>
      </c>
      <c r="H78" s="15">
        <f t="shared" si="1"/>
        <v>97.223557423902264</v>
      </c>
      <c r="J78" s="19" t="s">
        <v>0</v>
      </c>
      <c r="N78" s="11">
        <f t="shared" si="5"/>
        <v>30</v>
      </c>
      <c r="O78" s="94" t="s">
        <v>30</v>
      </c>
      <c r="P78" s="97">
        <v>14.2</v>
      </c>
      <c r="Q78" s="98">
        <f>+VLOOKUP(O78,'GENERADORAS EN LINEA'!$B$3:$C$45,2,0)</f>
        <v>8.4</v>
      </c>
      <c r="R78" s="1"/>
      <c r="S78" s="257"/>
      <c r="T78" s="258"/>
      <c r="V78" s="29"/>
      <c r="W78" s="29"/>
    </row>
    <row r="79" spans="2:27" ht="12.75" customHeight="1" x14ac:dyDescent="0.2">
      <c r="B79" s="11">
        <f t="shared" si="2"/>
        <v>31</v>
      </c>
      <c r="C79" s="167" t="s">
        <v>8</v>
      </c>
      <c r="D79" s="8" t="s">
        <v>4</v>
      </c>
      <c r="E79" s="179">
        <v>95</v>
      </c>
      <c r="F79" s="16">
        <f t="shared" si="3"/>
        <v>1676.88</v>
      </c>
      <c r="G79" s="134">
        <v>6075.7922807224268</v>
      </c>
      <c r="H79" s="15">
        <f t="shared" si="1"/>
        <v>120.31724521759089</v>
      </c>
      <c r="K79" s="19" t="s">
        <v>0</v>
      </c>
      <c r="N79" s="11">
        <f t="shared" si="5"/>
        <v>31</v>
      </c>
      <c r="O79" s="94" t="s">
        <v>31</v>
      </c>
      <c r="P79" s="97">
        <v>23.8</v>
      </c>
      <c r="Q79" s="98">
        <f>+VLOOKUP(O79,'GENERADORAS EN LINEA'!$B$3:$C$45,2,0)</f>
        <v>21</v>
      </c>
      <c r="R79" s="1"/>
      <c r="S79" s="257"/>
      <c r="T79" s="258"/>
      <c r="V79" s="250" t="s">
        <v>0</v>
      </c>
      <c r="W79" s="250"/>
    </row>
    <row r="80" spans="2:27" ht="15" customHeight="1" x14ac:dyDescent="0.2">
      <c r="B80" s="11">
        <f t="shared" si="2"/>
        <v>32</v>
      </c>
      <c r="C80" s="167" t="s">
        <v>9</v>
      </c>
      <c r="D80" s="8" t="s">
        <v>4</v>
      </c>
      <c r="E80" s="179">
        <v>95</v>
      </c>
      <c r="F80" s="16">
        <f t="shared" si="3"/>
        <v>1771.88</v>
      </c>
      <c r="G80" s="134">
        <v>6275.2301305722949</v>
      </c>
      <c r="H80" s="15">
        <f t="shared" si="1"/>
        <v>124.26665816282781</v>
      </c>
      <c r="J80" s="19" t="s">
        <v>0</v>
      </c>
      <c r="K80" s="19" t="s">
        <v>0</v>
      </c>
      <c r="N80" s="106"/>
      <c r="O80" s="109" t="s">
        <v>88</v>
      </c>
      <c r="P80" s="107">
        <f>SUM(P49:P79)</f>
        <v>2691.98</v>
      </c>
      <c r="Q80" s="52">
        <f>+SUM(Q49:Q79)</f>
        <v>1761.0800000000002</v>
      </c>
      <c r="R80" s="1"/>
      <c r="S80" s="266" t="s">
        <v>76</v>
      </c>
      <c r="T80" s="267"/>
      <c r="V80" s="250" t="s">
        <v>0</v>
      </c>
      <c r="W80" s="250"/>
    </row>
    <row r="81" spans="2:23" ht="15" customHeight="1" x14ac:dyDescent="0.2">
      <c r="B81" s="11">
        <f>+B80+1</f>
        <v>33</v>
      </c>
      <c r="C81" s="167" t="s">
        <v>7</v>
      </c>
      <c r="D81" s="8" t="s">
        <v>4</v>
      </c>
      <c r="E81" s="179">
        <v>95</v>
      </c>
      <c r="F81" s="16">
        <f>+E81+F80</f>
        <v>1866.88</v>
      </c>
      <c r="G81" s="134">
        <v>6380.5800571189693</v>
      </c>
      <c r="H81" s="15">
        <f t="shared" si="1"/>
        <v>126.35287381344979</v>
      </c>
      <c r="J81" s="19" t="s">
        <v>0</v>
      </c>
      <c r="K81" s="19" t="s">
        <v>0</v>
      </c>
      <c r="N81" s="11">
        <v>1</v>
      </c>
      <c r="O81" s="108" t="s">
        <v>142</v>
      </c>
      <c r="P81" s="57">
        <v>49.5</v>
      </c>
      <c r="Q81" s="159">
        <f>+'GENERADORAS EN LINEA'!C6</f>
        <v>26.99</v>
      </c>
      <c r="R81" s="1"/>
      <c r="S81" s="268"/>
      <c r="T81" s="269"/>
      <c r="U81" s="182"/>
      <c r="V81" s="250"/>
      <c r="W81" s="250"/>
    </row>
    <row r="82" spans="2:23" ht="15" customHeight="1" x14ac:dyDescent="0.2">
      <c r="B82" s="11">
        <f t="shared" ref="B82:B83" si="8">+B81+1</f>
        <v>34</v>
      </c>
      <c r="C82" s="167" t="s">
        <v>120</v>
      </c>
      <c r="D82" s="8" t="s">
        <v>25</v>
      </c>
      <c r="E82" s="179">
        <v>0</v>
      </c>
      <c r="F82" s="16">
        <f>+E82+F81</f>
        <v>1866.88</v>
      </c>
      <c r="G82" s="134">
        <v>7011.4995623986397</v>
      </c>
      <c r="H82" s="15">
        <f t="shared" si="1"/>
        <v>138.84679943203091</v>
      </c>
      <c r="L82" s="19" t="s">
        <v>0</v>
      </c>
      <c r="N82" s="11">
        <v>2</v>
      </c>
      <c r="O82" s="108" t="s">
        <v>143</v>
      </c>
      <c r="P82" s="57">
        <v>48</v>
      </c>
      <c r="Q82" s="159">
        <f>+'GENERADORAS EN LINEA'!C19</f>
        <v>19.59</v>
      </c>
      <c r="R82" s="1"/>
      <c r="S82" s="268"/>
      <c r="T82" s="269"/>
      <c r="U82" s="182"/>
      <c r="V82" s="178"/>
      <c r="W82" s="178"/>
    </row>
    <row r="83" spans="2:23" ht="15" customHeight="1" x14ac:dyDescent="0.2">
      <c r="B83" s="11">
        <f t="shared" si="8"/>
        <v>35</v>
      </c>
      <c r="C83" s="167" t="s">
        <v>28</v>
      </c>
      <c r="D83" s="8" t="s">
        <v>144</v>
      </c>
      <c r="E83" s="179">
        <v>0</v>
      </c>
      <c r="F83" s="16">
        <f>+E83+F81</f>
        <v>1866.88</v>
      </c>
      <c r="G83" s="165">
        <v>7089.3881946697165</v>
      </c>
      <c r="H83" s="15">
        <f t="shared" ref="H83:H85" si="9">+G83/$I$49</f>
        <v>140.38920661707502</v>
      </c>
      <c r="J83" s="19" t="s">
        <v>0</v>
      </c>
      <c r="K83" s="19" t="s">
        <v>0</v>
      </c>
      <c r="N83" s="11">
        <v>3</v>
      </c>
      <c r="O83" s="60" t="s">
        <v>72</v>
      </c>
      <c r="P83" s="57">
        <v>85.3</v>
      </c>
      <c r="Q83" s="160">
        <f>+'GENERADORAS EN LINEA'!E5</f>
        <v>36.96</v>
      </c>
      <c r="R83" s="1"/>
      <c r="S83" s="268"/>
      <c r="T83" s="269"/>
      <c r="U83" s="182"/>
    </row>
    <row r="84" spans="2:23" ht="15" customHeight="1" x14ac:dyDescent="0.2">
      <c r="B84" s="11">
        <f t="shared" si="2"/>
        <v>36</v>
      </c>
      <c r="C84" s="167" t="s">
        <v>121</v>
      </c>
      <c r="D84" s="8" t="s">
        <v>4</v>
      </c>
      <c r="E84" s="179">
        <v>0</v>
      </c>
      <c r="F84" s="16">
        <f t="shared" si="3"/>
        <v>1866.88</v>
      </c>
      <c r="G84" s="185">
        <v>8196.9341324141042</v>
      </c>
      <c r="H84" s="15">
        <f t="shared" si="9"/>
        <v>162.3216345251426</v>
      </c>
      <c r="J84" s="19" t="s">
        <v>0</v>
      </c>
      <c r="N84" s="11">
        <v>4</v>
      </c>
      <c r="O84" s="60" t="s">
        <v>73</v>
      </c>
      <c r="P84" s="57">
        <v>30</v>
      </c>
      <c r="Q84" s="160">
        <f>+'GENERADORAS EN LINEA'!C46</f>
        <v>0</v>
      </c>
      <c r="R84" s="1"/>
      <c r="S84" s="268"/>
      <c r="T84" s="269"/>
      <c r="U84" s="182"/>
    </row>
    <row r="85" spans="2:23" ht="15" customHeight="1" x14ac:dyDescent="0.2">
      <c r="B85" s="11">
        <f t="shared" si="2"/>
        <v>37</v>
      </c>
      <c r="C85" s="90" t="s">
        <v>111</v>
      </c>
      <c r="D85" s="8" t="s">
        <v>4</v>
      </c>
      <c r="E85" s="180"/>
      <c r="F85" s="16">
        <f t="shared" si="3"/>
        <v>1866.88</v>
      </c>
      <c r="G85" s="134">
        <v>9029.3746087193358</v>
      </c>
      <c r="H85" s="15">
        <f t="shared" si="9"/>
        <v>178.80622456526751</v>
      </c>
      <c r="J85" s="19" t="s">
        <v>0</v>
      </c>
      <c r="K85" s="19" t="s">
        <v>0</v>
      </c>
      <c r="L85" s="19" t="s">
        <v>0</v>
      </c>
      <c r="N85" s="11">
        <v>5</v>
      </c>
      <c r="O85" s="60" t="s">
        <v>134</v>
      </c>
      <c r="P85" s="57">
        <v>27.8</v>
      </c>
      <c r="Q85" s="160">
        <f>+'GENERADORAS EN LINEA'!C47</f>
        <v>28</v>
      </c>
      <c r="R85" s="1"/>
      <c r="S85" s="268"/>
      <c r="T85" s="269"/>
      <c r="U85" s="182"/>
    </row>
    <row r="86" spans="2:23" ht="15" customHeight="1" x14ac:dyDescent="0.2">
      <c r="B86" s="11"/>
      <c r="C86" s="173"/>
      <c r="D86" s="8"/>
      <c r="E86" s="133"/>
      <c r="F86" s="16"/>
      <c r="G86" s="184"/>
      <c r="H86" s="15"/>
      <c r="J86" s="19" t="s">
        <v>0</v>
      </c>
      <c r="K86" s="19" t="s">
        <v>145</v>
      </c>
      <c r="L86" s="19" t="s">
        <v>0</v>
      </c>
      <c r="N86" s="11">
        <v>6</v>
      </c>
      <c r="O86" s="60" t="s">
        <v>133</v>
      </c>
      <c r="P86" s="57">
        <v>57</v>
      </c>
      <c r="Q86" s="160">
        <f>+'GENERADORAS EN LINEA'!C48</f>
        <v>0</v>
      </c>
      <c r="R86" s="1"/>
      <c r="S86" s="268"/>
      <c r="T86" s="269"/>
      <c r="U86" s="182"/>
    </row>
    <row r="87" spans="2:23" ht="15" customHeight="1" thickBot="1" x14ac:dyDescent="0.25">
      <c r="B87" s="11"/>
      <c r="C87" s="175"/>
      <c r="D87" s="8"/>
      <c r="E87" s="6"/>
      <c r="F87" s="16"/>
      <c r="G87" s="79" t="s">
        <v>0</v>
      </c>
      <c r="H87" s="17"/>
      <c r="K87" s="19" t="s">
        <v>0</v>
      </c>
      <c r="N87" s="11">
        <v>7</v>
      </c>
      <c r="O87" s="60" t="s">
        <v>74</v>
      </c>
      <c r="P87" s="57">
        <v>480</v>
      </c>
      <c r="Q87" s="160">
        <f>+'GENERADORAS EN LINEA'!C53</f>
        <v>287.25</v>
      </c>
      <c r="R87" s="1"/>
      <c r="S87" s="270"/>
      <c r="T87" s="271"/>
      <c r="U87" s="182"/>
    </row>
    <row r="88" spans="2:23" ht="15.75" x14ac:dyDescent="0.2">
      <c r="B88" s="44"/>
      <c r="C88" s="174" t="s">
        <v>87</v>
      </c>
      <c r="D88" s="152">
        <v>143.22999999999999</v>
      </c>
      <c r="E88" s="46">
        <v>0</v>
      </c>
      <c r="F88" s="47"/>
      <c r="G88" s="47"/>
      <c r="H88" s="48"/>
      <c r="J88" s="19" t="s">
        <v>0</v>
      </c>
      <c r="K88" s="19" t="s">
        <v>0</v>
      </c>
      <c r="N88" s="50"/>
      <c r="O88" s="61" t="s">
        <v>69</v>
      </c>
      <c r="P88" s="49">
        <f>SUM(P80:P87)</f>
        <v>3469.5800000000004</v>
      </c>
      <c r="Q88" s="188">
        <f>SUM(Q80:Q87)</f>
        <v>2159.87</v>
      </c>
    </row>
    <row r="89" spans="2:23" x14ac:dyDescent="0.2">
      <c r="K89" s="19" t="s">
        <v>0</v>
      </c>
      <c r="L89" s="19" t="s">
        <v>0</v>
      </c>
      <c r="R89" s="19" t="s">
        <v>0</v>
      </c>
      <c r="S89" s="19" t="s">
        <v>0</v>
      </c>
    </row>
    <row r="90" spans="2:23" x14ac:dyDescent="0.2">
      <c r="C90" s="19" t="s">
        <v>0</v>
      </c>
      <c r="G90" s="172"/>
      <c r="I90" s="19" t="s">
        <v>0</v>
      </c>
      <c r="J90" s="19" t="s">
        <v>0</v>
      </c>
      <c r="K90" s="19" t="s">
        <v>0</v>
      </c>
      <c r="L90" s="19" t="s">
        <v>0</v>
      </c>
      <c r="O90" s="19" t="s">
        <v>0</v>
      </c>
      <c r="Q90" s="19" t="s">
        <v>0</v>
      </c>
    </row>
    <row r="91" spans="2:23" x14ac:dyDescent="0.2">
      <c r="J91" s="19" t="s">
        <v>0</v>
      </c>
      <c r="K91" s="19" t="s">
        <v>0</v>
      </c>
      <c r="O91" s="19" t="s">
        <v>99</v>
      </c>
      <c r="P91" s="19">
        <v>27.8</v>
      </c>
      <c r="Q91" s="19">
        <v>30</v>
      </c>
      <c r="T91" s="19" t="s">
        <v>0</v>
      </c>
    </row>
    <row r="92" spans="2:23" x14ac:dyDescent="0.2">
      <c r="J92" s="19" t="s">
        <v>0</v>
      </c>
      <c r="O92" s="19" t="s">
        <v>73</v>
      </c>
      <c r="P92" s="19">
        <v>30</v>
      </c>
      <c r="Q92" s="19">
        <v>0</v>
      </c>
      <c r="T92" s="19" t="s">
        <v>0</v>
      </c>
    </row>
    <row r="93" spans="2:23" x14ac:dyDescent="0.2">
      <c r="P93" s="19" t="s">
        <v>0</v>
      </c>
    </row>
    <row r="94" spans="2:23" x14ac:dyDescent="0.2">
      <c r="H94" s="19" t="s">
        <v>0</v>
      </c>
    </row>
    <row r="95" spans="2:23" x14ac:dyDescent="0.2">
      <c r="E95" s="19" t="s">
        <v>0</v>
      </c>
      <c r="S95" s="119"/>
    </row>
    <row r="96" spans="2:23" x14ac:dyDescent="0.2">
      <c r="F96" s="19" t="s">
        <v>0</v>
      </c>
      <c r="G96" s="19" t="s">
        <v>0</v>
      </c>
    </row>
    <row r="97" spans="3:19" x14ac:dyDescent="0.2">
      <c r="C97" s="19" t="s">
        <v>0</v>
      </c>
      <c r="S97" s="19" t="s">
        <v>0</v>
      </c>
    </row>
    <row r="98" spans="3:19" x14ac:dyDescent="0.2">
      <c r="P98" s="19" t="s">
        <v>0</v>
      </c>
    </row>
    <row r="100" spans="3:19" x14ac:dyDescent="0.2">
      <c r="G100" s="19" t="s">
        <v>0</v>
      </c>
    </row>
    <row r="101" spans="3:19" x14ac:dyDescent="0.2">
      <c r="H101" s="19" t="s">
        <v>0</v>
      </c>
    </row>
    <row r="146" spans="7:9" x14ac:dyDescent="0.2">
      <c r="I146" s="19" t="s">
        <v>0</v>
      </c>
    </row>
    <row r="153" spans="7:9" x14ac:dyDescent="0.2">
      <c r="G153" s="165">
        <v>6963.519473527499</v>
      </c>
    </row>
  </sheetData>
  <sheetProtection selectLockedCells="1"/>
  <mergeCells count="19">
    <mergeCell ref="C17:I17"/>
    <mergeCell ref="V80:W80"/>
    <mergeCell ref="V81:W81"/>
    <mergeCell ref="V76:W76"/>
    <mergeCell ref="S49:T49"/>
    <mergeCell ref="S48:T48"/>
    <mergeCell ref="S80:T80"/>
    <mergeCell ref="S81:T87"/>
    <mergeCell ref="S67:T69"/>
    <mergeCell ref="S70:T72"/>
    <mergeCell ref="B47:H47"/>
    <mergeCell ref="N5:AL5"/>
    <mergeCell ref="M47:S47"/>
    <mergeCell ref="S66:T66"/>
    <mergeCell ref="V79:W79"/>
    <mergeCell ref="S59:T60"/>
    <mergeCell ref="S53:T53"/>
    <mergeCell ref="S73:T76"/>
    <mergeCell ref="S77:T79"/>
  </mergeCells>
  <conditionalFormatting sqref="Q83 Q85">
    <cfRule type="cellIs" dxfId="57" priority="103" operator="equal">
      <formula>0</formula>
    </cfRule>
  </conditionalFormatting>
  <conditionalFormatting sqref="T54:T56 N80:O80 O49:O79 O81:O86">
    <cfRule type="cellIs" dxfId="56" priority="98" stopIfTrue="1" operator="equal">
      <formula>"CESPM 1 TG"</formula>
    </cfRule>
    <cfRule type="cellIs" dxfId="55" priority="99" stopIfTrue="1" operator="equal">
      <formula>"CESPM 2 TG"</formula>
    </cfRule>
    <cfRule type="cellIs" dxfId="54" priority="100" stopIfTrue="1" operator="equal">
      <formula>"CESPM 3 TG"</formula>
    </cfRule>
  </conditionalFormatting>
  <conditionalFormatting sqref="T54:T56 Q81:Q82 N80:O80 O49:O79 O81:O86">
    <cfRule type="cellIs" dxfId="53" priority="96" operator="equal">
      <formula>0</formula>
    </cfRule>
    <cfRule type="containsErrors" dxfId="52" priority="97">
      <formula>ISERROR(N49)</formula>
    </cfRule>
  </conditionalFormatting>
  <conditionalFormatting sqref="Q81:Q82">
    <cfRule type="expression" dxfId="51" priority="105" stopIfTrue="1">
      <formula>AND($R81&lt;#REF!,$R81&gt;0)</formula>
    </cfRule>
  </conditionalFormatting>
  <conditionalFormatting sqref="P50:P52 P54">
    <cfRule type="expression" dxfId="50" priority="106" stopIfTrue="1">
      <formula>AND($Q50&lt;#REF!,$Q50&gt;0)</formula>
    </cfRule>
  </conditionalFormatting>
  <conditionalFormatting sqref="P53 Q88 P55:P61 P63:P86">
    <cfRule type="expression" dxfId="49" priority="107" stopIfTrue="1">
      <formula>AND($Q53&lt;#REF!,$Q53&gt;0)</formula>
    </cfRule>
  </conditionalFormatting>
  <conditionalFormatting sqref="T50:T52">
    <cfRule type="cellIs" dxfId="48" priority="93" stopIfTrue="1" operator="equal">
      <formula>"CESPM 1 TG"</formula>
    </cfRule>
    <cfRule type="cellIs" dxfId="47" priority="94" stopIfTrue="1" operator="equal">
      <formula>"CESPM 2 TG"</formula>
    </cfRule>
    <cfRule type="cellIs" dxfId="46" priority="95" stopIfTrue="1" operator="equal">
      <formula>"CESPM 3 TG"</formula>
    </cfRule>
  </conditionalFormatting>
  <conditionalFormatting sqref="T50:T52">
    <cfRule type="cellIs" dxfId="45" priority="91" operator="equal">
      <formula>0</formula>
    </cfRule>
    <cfRule type="containsErrors" dxfId="44" priority="92">
      <formula>ISERROR(T50)</formula>
    </cfRule>
  </conditionalFormatting>
  <conditionalFormatting sqref="T57:T58">
    <cfRule type="cellIs" dxfId="43" priority="88" stopIfTrue="1" operator="equal">
      <formula>"CESPM 1 TG"</formula>
    </cfRule>
    <cfRule type="cellIs" dxfId="42" priority="89" stopIfTrue="1" operator="equal">
      <formula>"CESPM 2 TG"</formula>
    </cfRule>
    <cfRule type="cellIs" dxfId="41" priority="90" stopIfTrue="1" operator="equal">
      <formula>"CESPM 3 TG"</formula>
    </cfRule>
  </conditionalFormatting>
  <conditionalFormatting sqref="T57:T58">
    <cfRule type="cellIs" dxfId="40" priority="86" operator="equal">
      <formula>0</formula>
    </cfRule>
    <cfRule type="containsErrors" dxfId="39" priority="87">
      <formula>ISERROR(T57)</formula>
    </cfRule>
  </conditionalFormatting>
  <conditionalFormatting sqref="O88">
    <cfRule type="cellIs" dxfId="38" priority="82" stopIfTrue="1" operator="equal">
      <formula>"CESPM 1 TG"</formula>
    </cfRule>
    <cfRule type="cellIs" dxfId="37" priority="83" stopIfTrue="1" operator="equal">
      <formula>"CESPM 2 TG"</formula>
    </cfRule>
    <cfRule type="cellIs" dxfId="36" priority="84" stopIfTrue="1" operator="equal">
      <formula>"CESPM 3 TG"</formula>
    </cfRule>
  </conditionalFormatting>
  <conditionalFormatting sqref="O88">
    <cfRule type="cellIs" dxfId="35" priority="80" operator="equal">
      <formula>0</formula>
    </cfRule>
    <cfRule type="containsErrors" dxfId="34" priority="81">
      <formula>ISERROR(O88)</formula>
    </cfRule>
  </conditionalFormatting>
  <conditionalFormatting sqref="P87:P88">
    <cfRule type="expression" dxfId="33" priority="85" stopIfTrue="1">
      <formula>AND($Q87&lt;#REF!,$Q87&gt;0)</formula>
    </cfRule>
  </conditionalFormatting>
  <conditionalFormatting sqref="P49">
    <cfRule type="expression" dxfId="32" priority="108" stopIfTrue="1">
      <formula>AND($Q49&lt;#REF!,$Q49&gt;0)</formula>
    </cfRule>
  </conditionalFormatting>
  <conditionalFormatting sqref="O87">
    <cfRule type="cellIs" dxfId="31" priority="72" stopIfTrue="1" operator="equal">
      <formula>"CESPM 1 TG"</formula>
    </cfRule>
    <cfRule type="cellIs" dxfId="30" priority="73" stopIfTrue="1" operator="equal">
      <formula>"CESPM 2 TG"</formula>
    </cfRule>
    <cfRule type="cellIs" dxfId="29" priority="74" stopIfTrue="1" operator="equal">
      <formula>"CESPM 3 TG"</formula>
    </cfRule>
  </conditionalFormatting>
  <conditionalFormatting sqref="O87">
    <cfRule type="cellIs" dxfId="28" priority="70" operator="equal">
      <formula>0</formula>
    </cfRule>
    <cfRule type="containsErrors" dxfId="27" priority="71">
      <formula>ISERROR(O87)</formula>
    </cfRule>
  </conditionalFormatting>
  <conditionalFormatting sqref="Q87">
    <cfRule type="cellIs" dxfId="26" priority="69" operator="equal">
      <formula>0</formula>
    </cfRule>
  </conditionalFormatting>
  <conditionalFormatting sqref="Q80">
    <cfRule type="cellIs" dxfId="25" priority="68" operator="equal">
      <formula>0</formula>
    </cfRule>
  </conditionalFormatting>
  <conditionalFormatting sqref="F87:G88 F49:F87">
    <cfRule type="cellIs" dxfId="24" priority="64" stopIfTrue="1" operator="equal">
      <formula>19</formula>
    </cfRule>
  </conditionalFormatting>
  <conditionalFormatting sqref="E87:E88">
    <cfRule type="cellIs" dxfId="23" priority="63" operator="equal">
      <formula>0</formula>
    </cfRule>
  </conditionalFormatting>
  <conditionalFormatting sqref="C87:C88">
    <cfRule type="cellIs" dxfId="22" priority="56" stopIfTrue="1" operator="equal">
      <formula>"CESPM 1 TG"</formula>
    </cfRule>
    <cfRule type="cellIs" dxfId="21" priority="57" stopIfTrue="1" operator="equal">
      <formula>"CESPM 2 TG"</formula>
    </cfRule>
    <cfRule type="cellIs" dxfId="20" priority="58" stopIfTrue="1" operator="equal">
      <formula>"CESPM 3 TG"</formula>
    </cfRule>
  </conditionalFormatting>
  <conditionalFormatting sqref="C87:C88">
    <cfRule type="cellIs" dxfId="19" priority="54" operator="equal">
      <formula>0</formula>
    </cfRule>
    <cfRule type="containsErrors" dxfId="18" priority="55">
      <formula>ISERROR(C87)</formula>
    </cfRule>
  </conditionalFormatting>
  <conditionalFormatting sqref="D49:D88">
    <cfRule type="expression" dxfId="17" priority="288" stopIfTrue="1">
      <formula>AND($D49&lt;$F49,$D49&gt;0)</formula>
    </cfRule>
  </conditionalFormatting>
  <conditionalFormatting sqref="P62">
    <cfRule type="expression" dxfId="16" priority="290" stopIfTrue="1">
      <formula>AND(#REF!&lt;#REF!,#REF!&gt;0)</formula>
    </cfRule>
  </conditionalFormatting>
  <conditionalFormatting sqref="Q86">
    <cfRule type="cellIs" dxfId="15" priority="34" operator="equal">
      <formula>0</formula>
    </cfRule>
  </conditionalFormatting>
  <conditionalFormatting sqref="Q84">
    <cfRule type="cellIs" dxfId="14" priority="33" operator="equal">
      <formula>0</formula>
    </cfRule>
  </conditionalFormatting>
  <conditionalFormatting sqref="E86">
    <cfRule type="cellIs" dxfId="13" priority="27" operator="equal">
      <formula>0</formula>
    </cfRule>
  </conditionalFormatting>
  <conditionalFormatting sqref="G49:G50 G53:G56 G59:G73 G76:G80">
    <cfRule type="expression" dxfId="12" priority="20">
      <formula>G49&gt;G50</formula>
    </cfRule>
  </conditionalFormatting>
  <conditionalFormatting sqref="W54">
    <cfRule type="cellIs" dxfId="11" priority="19" operator="equal">
      <formula>0</formula>
    </cfRule>
  </conditionalFormatting>
  <conditionalFormatting sqref="X54">
    <cfRule type="cellIs" dxfId="10" priority="18" operator="equal">
      <formula>0</formula>
    </cfRule>
  </conditionalFormatting>
  <conditionalFormatting sqref="Y54">
    <cfRule type="cellIs" dxfId="9" priority="17" operator="equal">
      <formula>0</formula>
    </cfRule>
  </conditionalFormatting>
  <conditionalFormatting sqref="E85">
    <cfRule type="cellIs" dxfId="8" priority="16" operator="equal">
      <formula>0</formula>
    </cfRule>
  </conditionalFormatting>
  <conditionalFormatting sqref="G51:G52 G57:G58 G74:G75 G81:G82">
    <cfRule type="expression" dxfId="7" priority="293">
      <formula>G51&gt;G53</formula>
    </cfRule>
  </conditionalFormatting>
  <conditionalFormatting sqref="G90">
    <cfRule type="expression" dxfId="6" priority="295">
      <formula>G90&gt;G85</formula>
    </cfRule>
  </conditionalFormatting>
  <conditionalFormatting sqref="G83">
    <cfRule type="expression" dxfId="5" priority="296">
      <formula>G83&gt;G90</formula>
    </cfRule>
  </conditionalFormatting>
  <conditionalFormatting sqref="C49:C84 E49:E84">
    <cfRule type="expression" dxfId="4" priority="6">
      <formula>$C49="G3QUISQ1"</formula>
    </cfRule>
    <cfRule type="expression" dxfId="3" priority="7">
      <formula>$C49="G3EM2CFO"</formula>
    </cfRule>
    <cfRule type="expression" dxfId="2" priority="8">
      <formula>$C49="G3EM2CGN"</formula>
    </cfRule>
    <cfRule type="cellIs" dxfId="1" priority="9" operator="equal">
      <formula>0</formula>
    </cfRule>
  </conditionalFormatting>
  <conditionalFormatting sqref="G153">
    <cfRule type="expression" dxfId="0" priority="1">
      <formula>G153&gt;G160</formula>
    </cfRule>
  </conditionalFormatting>
  <pageMargins left="0.75" right="0.75" top="1" bottom="1" header="0.5" footer="0.5"/>
  <pageSetup orientation="portrait"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J64"/>
  <sheetViews>
    <sheetView topLeftCell="A25" zoomScaleNormal="100" workbookViewId="0">
      <selection activeCell="F39" sqref="F39"/>
    </sheetView>
  </sheetViews>
  <sheetFormatPr baseColWidth="10" defaultRowHeight="15" x14ac:dyDescent="0.25"/>
  <cols>
    <col min="2" max="2" width="26.28515625" customWidth="1"/>
    <col min="3" max="3" width="17.5703125" customWidth="1"/>
  </cols>
  <sheetData>
    <row r="1" spans="2:6" ht="15.75" thickBot="1" x14ac:dyDescent="0.3"/>
    <row r="2" spans="2:6" ht="15.75" thickBot="1" x14ac:dyDescent="0.3">
      <c r="B2" s="113" t="s">
        <v>101</v>
      </c>
      <c r="C2" s="114" t="s">
        <v>102</v>
      </c>
    </row>
    <row r="3" spans="2:6" x14ac:dyDescent="0.25">
      <c r="B3" s="168" t="s">
        <v>103</v>
      </c>
      <c r="C3" s="115">
        <v>8.9499999999999993</v>
      </c>
    </row>
    <row r="4" spans="2:6" x14ac:dyDescent="0.25">
      <c r="B4" s="169" t="s">
        <v>104</v>
      </c>
      <c r="C4" s="116">
        <v>24.94</v>
      </c>
    </row>
    <row r="5" spans="2:6" x14ac:dyDescent="0.25">
      <c r="B5" s="169" t="s">
        <v>105</v>
      </c>
      <c r="C5" s="116">
        <v>3.07</v>
      </c>
      <c r="D5" s="201"/>
      <c r="E5">
        <f>+C3+C4+C5</f>
        <v>36.96</v>
      </c>
      <c r="F5" t="s">
        <v>152</v>
      </c>
    </row>
    <row r="6" spans="2:6" x14ac:dyDescent="0.25">
      <c r="B6" s="169" t="s">
        <v>140</v>
      </c>
      <c r="C6" s="116">
        <v>26.99</v>
      </c>
      <c r="D6" s="201"/>
    </row>
    <row r="7" spans="2:6" x14ac:dyDescent="0.25">
      <c r="B7" s="170" t="s">
        <v>106</v>
      </c>
      <c r="C7" s="116">
        <v>0</v>
      </c>
    </row>
    <row r="8" spans="2:6" x14ac:dyDescent="0.25">
      <c r="B8" s="170" t="s">
        <v>107</v>
      </c>
      <c r="C8" s="116">
        <v>0</v>
      </c>
    </row>
    <row r="9" spans="2:6" x14ac:dyDescent="0.25">
      <c r="B9" s="169" t="s">
        <v>53</v>
      </c>
      <c r="C9" s="116">
        <v>52</v>
      </c>
      <c r="E9">
        <f>+C6+C19</f>
        <v>46.58</v>
      </c>
      <c r="F9" t="s">
        <v>151</v>
      </c>
    </row>
    <row r="10" spans="2:6" x14ac:dyDescent="0.25">
      <c r="B10" s="169" t="s">
        <v>108</v>
      </c>
      <c r="C10" s="116">
        <v>0</v>
      </c>
    </row>
    <row r="11" spans="2:6" x14ac:dyDescent="0.25">
      <c r="B11" s="170" t="s">
        <v>109</v>
      </c>
      <c r="C11" s="116">
        <v>0</v>
      </c>
    </row>
    <row r="12" spans="2:6" x14ac:dyDescent="0.25">
      <c r="B12" s="170" t="s">
        <v>110</v>
      </c>
      <c r="C12" s="116">
        <v>0</v>
      </c>
    </row>
    <row r="13" spans="2:6" x14ac:dyDescent="0.25">
      <c r="B13" s="169" t="s">
        <v>111</v>
      </c>
      <c r="C13" s="116">
        <v>0</v>
      </c>
    </row>
    <row r="14" spans="2:6" x14ac:dyDescent="0.25">
      <c r="B14" s="170" t="s">
        <v>112</v>
      </c>
      <c r="C14" s="116">
        <v>0</v>
      </c>
    </row>
    <row r="15" spans="2:6" x14ac:dyDescent="0.25">
      <c r="B15" s="169" t="s">
        <v>113</v>
      </c>
      <c r="C15" s="116">
        <v>0</v>
      </c>
    </row>
    <row r="16" spans="2:6" x14ac:dyDescent="0.25">
      <c r="B16" s="169" t="s">
        <v>50</v>
      </c>
      <c r="C16" s="116">
        <v>61.96</v>
      </c>
    </row>
    <row r="17" spans="2:9" x14ac:dyDescent="0.25">
      <c r="B17" s="169" t="s">
        <v>126</v>
      </c>
      <c r="C17" s="116">
        <v>18.600000000000001</v>
      </c>
      <c r="I17" t="s">
        <v>0</v>
      </c>
    </row>
    <row r="18" spans="2:9" x14ac:dyDescent="0.25">
      <c r="B18" s="169" t="s">
        <v>46</v>
      </c>
      <c r="C18" s="116">
        <v>203.12</v>
      </c>
    </row>
    <row r="19" spans="2:9" x14ac:dyDescent="0.25">
      <c r="B19" s="169" t="s">
        <v>141</v>
      </c>
      <c r="C19" s="116">
        <v>19.59</v>
      </c>
      <c r="E19">
        <f>+C3+C4+C5+C6+C9+C13+C16+C17+C18+C19</f>
        <v>419.21999999999997</v>
      </c>
      <c r="F19" t="s">
        <v>150</v>
      </c>
    </row>
    <row r="20" spans="2:9" x14ac:dyDescent="0.25">
      <c r="B20" s="169" t="s">
        <v>39</v>
      </c>
      <c r="C20" s="116">
        <v>125</v>
      </c>
    </row>
    <row r="21" spans="2:9" x14ac:dyDescent="0.25">
      <c r="B21" s="169" t="s">
        <v>37</v>
      </c>
      <c r="C21" s="116">
        <v>125</v>
      </c>
    </row>
    <row r="22" spans="2:9" x14ac:dyDescent="0.25">
      <c r="B22" s="169" t="s">
        <v>28</v>
      </c>
      <c r="C22" s="116"/>
      <c r="E22" t="s">
        <v>0</v>
      </c>
    </row>
    <row r="23" spans="2:9" x14ac:dyDescent="0.25">
      <c r="B23" s="169" t="s">
        <v>49</v>
      </c>
      <c r="C23" s="116">
        <v>19.100000000000001</v>
      </c>
    </row>
    <row r="24" spans="2:9" x14ac:dyDescent="0.25">
      <c r="B24" s="169" t="s">
        <v>51</v>
      </c>
      <c r="C24" s="116">
        <v>21.9</v>
      </c>
    </row>
    <row r="25" spans="2:9" x14ac:dyDescent="0.25">
      <c r="B25" s="169" t="s">
        <v>47</v>
      </c>
      <c r="C25" s="116">
        <v>36.200000000000003</v>
      </c>
      <c r="E25" t="s">
        <v>0</v>
      </c>
    </row>
    <row r="26" spans="2:9" x14ac:dyDescent="0.25">
      <c r="B26" s="169" t="s">
        <v>7</v>
      </c>
      <c r="C26" s="116"/>
    </row>
    <row r="27" spans="2:9" x14ac:dyDescent="0.25">
      <c r="B27" s="169" t="s">
        <v>8</v>
      </c>
      <c r="C27" s="116"/>
    </row>
    <row r="28" spans="2:9" x14ac:dyDescent="0.25">
      <c r="B28" s="169" t="s">
        <v>9</v>
      </c>
      <c r="C28" s="116">
        <v>85</v>
      </c>
    </row>
    <row r="29" spans="2:9" x14ac:dyDescent="0.25">
      <c r="B29" s="169" t="s">
        <v>52</v>
      </c>
      <c r="C29" s="116">
        <v>92.4</v>
      </c>
    </row>
    <row r="30" spans="2:9" x14ac:dyDescent="0.25">
      <c r="B30" s="169" t="s">
        <v>54</v>
      </c>
      <c r="C30" s="116">
        <v>86.24</v>
      </c>
    </row>
    <row r="31" spans="2:9" x14ac:dyDescent="0.25">
      <c r="B31" s="169" t="s">
        <v>5</v>
      </c>
      <c r="C31" s="116">
        <v>4.8</v>
      </c>
    </row>
    <row r="32" spans="2:9" x14ac:dyDescent="0.25">
      <c r="B32" s="169" t="s">
        <v>6</v>
      </c>
      <c r="C32" s="116">
        <v>32.01</v>
      </c>
    </row>
    <row r="33" spans="2:10" x14ac:dyDescent="0.25">
      <c r="B33" s="169" t="s">
        <v>62</v>
      </c>
      <c r="C33" s="116">
        <v>104.7</v>
      </c>
      <c r="F33" t="s">
        <v>128</v>
      </c>
    </row>
    <row r="34" spans="2:10" x14ac:dyDescent="0.25">
      <c r="B34" s="169" t="s">
        <v>30</v>
      </c>
      <c r="C34" s="116">
        <v>8.4</v>
      </c>
      <c r="E34" t="s">
        <v>0</v>
      </c>
    </row>
    <row r="35" spans="2:10" x14ac:dyDescent="0.25">
      <c r="B35" s="169" t="s">
        <v>32</v>
      </c>
      <c r="C35" s="116">
        <v>21</v>
      </c>
      <c r="G35" t="s">
        <v>0</v>
      </c>
    </row>
    <row r="36" spans="2:10" x14ac:dyDescent="0.25">
      <c r="B36" s="169" t="s">
        <v>40</v>
      </c>
      <c r="C36" s="116"/>
      <c r="E36" t="s">
        <v>0</v>
      </c>
      <c r="F36" t="s">
        <v>0</v>
      </c>
      <c r="G36" t="s">
        <v>0</v>
      </c>
    </row>
    <row r="37" spans="2:10" x14ac:dyDescent="0.25">
      <c r="B37" s="169" t="s">
        <v>41</v>
      </c>
      <c r="C37" s="116">
        <v>105</v>
      </c>
    </row>
    <row r="38" spans="2:10" x14ac:dyDescent="0.25">
      <c r="B38" s="169" t="s">
        <v>125</v>
      </c>
      <c r="C38" s="116"/>
      <c r="F38" t="s">
        <v>0</v>
      </c>
    </row>
    <row r="39" spans="2:10" x14ac:dyDescent="0.25">
      <c r="B39" s="169" t="s">
        <v>124</v>
      </c>
      <c r="C39" s="116"/>
      <c r="E39" t="s">
        <v>0</v>
      </c>
    </row>
    <row r="40" spans="2:10" x14ac:dyDescent="0.25">
      <c r="B40" s="169" t="s">
        <v>42</v>
      </c>
      <c r="C40" s="116">
        <v>237</v>
      </c>
      <c r="F40" t="s">
        <v>0</v>
      </c>
    </row>
    <row r="41" spans="2:10" x14ac:dyDescent="0.25">
      <c r="B41" s="169" t="s">
        <v>23</v>
      </c>
      <c r="C41" s="116">
        <v>28.9</v>
      </c>
      <c r="E41" t="s">
        <v>0</v>
      </c>
      <c r="F41" s="118" t="s">
        <v>0</v>
      </c>
      <c r="G41" t="s">
        <v>0</v>
      </c>
    </row>
    <row r="42" spans="2:10" x14ac:dyDescent="0.25">
      <c r="B42" s="169" t="s">
        <v>61</v>
      </c>
      <c r="C42" s="116">
        <v>49.59</v>
      </c>
      <c r="F42" t="s">
        <v>0</v>
      </c>
      <c r="G42" t="s">
        <v>0</v>
      </c>
      <c r="J42" t="s">
        <v>0</v>
      </c>
    </row>
    <row r="43" spans="2:10" x14ac:dyDescent="0.25">
      <c r="B43" s="169" t="s">
        <v>33</v>
      </c>
      <c r="C43" s="116">
        <v>82.86</v>
      </c>
      <c r="E43" t="s">
        <v>0</v>
      </c>
      <c r="F43" t="s">
        <v>0</v>
      </c>
      <c r="G43" t="s">
        <v>0</v>
      </c>
    </row>
    <row r="44" spans="2:10" x14ac:dyDescent="0.25">
      <c r="B44" s="169" t="s">
        <v>114</v>
      </c>
      <c r="C44" s="116">
        <v>107.1</v>
      </c>
    </row>
    <row r="45" spans="2:10" x14ac:dyDescent="0.25">
      <c r="B45" s="169" t="s">
        <v>138</v>
      </c>
      <c r="C45" s="116">
        <v>53.2</v>
      </c>
      <c r="F45" t="s">
        <v>0</v>
      </c>
    </row>
    <row r="46" spans="2:10" x14ac:dyDescent="0.25">
      <c r="B46" s="169" t="s">
        <v>116</v>
      </c>
      <c r="C46" s="116"/>
      <c r="E46" t="s">
        <v>0</v>
      </c>
      <c r="F46" t="s">
        <v>0</v>
      </c>
      <c r="H46" t="s">
        <v>0</v>
      </c>
    </row>
    <row r="47" spans="2:10" x14ac:dyDescent="0.25">
      <c r="B47" s="169" t="s">
        <v>115</v>
      </c>
      <c r="C47" s="116">
        <v>28</v>
      </c>
    </row>
    <row r="48" spans="2:10" ht="15.75" thickBot="1" x14ac:dyDescent="0.3">
      <c r="B48" s="171" t="s">
        <v>135</v>
      </c>
      <c r="C48" s="135"/>
      <c r="F48" t="s">
        <v>0</v>
      </c>
    </row>
    <row r="49" spans="2:10" x14ac:dyDescent="0.25">
      <c r="C49">
        <f>SUM(C3:C48)</f>
        <v>1872.6200000000001</v>
      </c>
      <c r="F49" t="s">
        <v>0</v>
      </c>
      <c r="G49" t="s">
        <v>0</v>
      </c>
    </row>
    <row r="50" spans="2:10" x14ac:dyDescent="0.25">
      <c r="B50" s="126" t="s">
        <v>116</v>
      </c>
      <c r="F50" t="s">
        <v>0</v>
      </c>
      <c r="G50" t="s">
        <v>0</v>
      </c>
    </row>
    <row r="51" spans="2:10" x14ac:dyDescent="0.25">
      <c r="F51" t="s">
        <v>0</v>
      </c>
      <c r="G51" t="s">
        <v>0</v>
      </c>
    </row>
    <row r="53" spans="2:10" x14ac:dyDescent="0.25">
      <c r="B53" s="117" t="s">
        <v>117</v>
      </c>
      <c r="C53" s="117">
        <v>287.25</v>
      </c>
      <c r="E53" t="s">
        <v>0</v>
      </c>
      <c r="F53" t="s">
        <v>0</v>
      </c>
      <c r="G53" t="s">
        <v>0</v>
      </c>
      <c r="J53" t="s">
        <v>0</v>
      </c>
    </row>
    <row r="54" spans="2:10" x14ac:dyDescent="0.25">
      <c r="F54" t="s">
        <v>0</v>
      </c>
    </row>
    <row r="55" spans="2:10" x14ac:dyDescent="0.25">
      <c r="B55" s="118" t="s">
        <v>118</v>
      </c>
      <c r="C55" s="118">
        <f>+C49+C53</f>
        <v>2159.87</v>
      </c>
    </row>
    <row r="56" spans="2:10" x14ac:dyDescent="0.25">
      <c r="E56" t="s">
        <v>0</v>
      </c>
    </row>
    <row r="57" spans="2:10" x14ac:dyDescent="0.25">
      <c r="E57" t="s">
        <v>0</v>
      </c>
    </row>
    <row r="59" spans="2:10" x14ac:dyDescent="0.25">
      <c r="G59" t="s">
        <v>0</v>
      </c>
    </row>
    <row r="60" spans="2:10" x14ac:dyDescent="0.25">
      <c r="J60" t="s">
        <v>0</v>
      </c>
    </row>
    <row r="64" spans="2:10" x14ac:dyDescent="0.25">
      <c r="J64" t="s">
        <v>145</v>
      </c>
    </row>
  </sheetData>
  <pageMargins left="0.7" right="0.7" top="0.75" bottom="0.75" header="0.3" footer="0.3"/>
  <pageSetup scale="90" fitToWidth="0"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Generacion</vt:lpstr>
      <vt:lpstr>Lista de Mérito</vt:lpstr>
      <vt:lpstr>Data</vt:lpstr>
      <vt:lpstr>GENERADORAS EN LINEA</vt:lpstr>
      <vt:lpstr>Generacion!Área_de_impresión</vt:lpstr>
      <vt:lpstr>'Lista de Mérito'!Área_de_impresión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Ramirez</dc:creator>
  <cp:lastModifiedBy>Pedro Florian Santana</cp:lastModifiedBy>
  <cp:lastPrinted>2019-02-04T13:42:37Z</cp:lastPrinted>
  <dcterms:created xsi:type="dcterms:W3CDTF">2016-05-12T12:35:03Z</dcterms:created>
  <dcterms:modified xsi:type="dcterms:W3CDTF">2019-02-04T13:49:44Z</dcterms:modified>
</cp:coreProperties>
</file>