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siedc\DATA_SIE\Direccion de Mercados Electricos y SENI\2 BUCKUP DE PCs DMEM\Gerencia SENI\Gerencia SENI\comun SENI\REPORTES DIARIOS 2017 XXXXXXXXXX\12) DICIEMBRE\"/>
    </mc:Choice>
  </mc:AlternateContent>
  <workbookProtection workbookAlgorithmName="SHA-512" workbookHashValue="XqWNlMwWBwxpra/nUeqMPf7f1uzf9/6OMWv/gcTyI1DcBsebjYCjUPeBaJsM1TVdYPMqCOIufExnjfSGIncFtg==" workbookSaltValue="tEr7xhas5LKJT1zLDVXhjg==" workbookSpinCount="100000" lockStructure="1"/>
  <bookViews>
    <workbookView xWindow="0" yWindow="0" windowWidth="20490" windowHeight="7755"/>
  </bookViews>
  <sheets>
    <sheet name="Generacion" sheetId="5" r:id="rId1"/>
    <sheet name="Lista de merito" sheetId="2" r:id="rId2"/>
    <sheet name="Data" sheetId="9" r:id="rId3"/>
    <sheet name="GENERADORAS EN LINEA" sheetId="10" r:id="rId4"/>
  </sheets>
  <externalReferences>
    <externalReference r:id="rId5"/>
    <externalReference r:id="rId6"/>
  </externalReferences>
  <definedNames>
    <definedName name="A" localSheetId="0">#REF!</definedName>
    <definedName name="A">#REF!</definedName>
    <definedName name="_xlnm.Print_Area" localSheetId="0">Generacion!$B$3:$H$45</definedName>
    <definedName name="_xlnm.Print_Area" localSheetId="1">'Lista de merito'!$B$6:$G$63</definedName>
    <definedName name="CC_PETROLEO" localSheetId="0">#REF!</definedName>
    <definedName name="CC_PETROLEO">#REF!</definedName>
    <definedName name="CMPPBRDic_n_1" localSheetId="0">#REF!</definedName>
    <definedName name="CMPPBRDic_n_1">#REF!</definedName>
    <definedName name="ConsPerd" localSheetId="0">#REF!</definedName>
    <definedName name="ConsPerd">#REF!</definedName>
    <definedName name="CPI_Mes_i_1" localSheetId="0">#REF!</definedName>
    <definedName name="CPI_Mes_i_1">#REF!</definedName>
    <definedName name="CPI_Nov_n_1" localSheetId="0">#REF!</definedName>
    <definedName name="CPI_Nov_n_1">#REF!</definedName>
    <definedName name="D" localSheetId="0">#REF!</definedName>
    <definedName name="D">#REF!</definedName>
    <definedName name="D0" localSheetId="0">#REF!</definedName>
    <definedName name="D0">#REF!</definedName>
    <definedName name="disp_1" localSheetId="0">#REF!</definedName>
    <definedName name="disp_1">#REF!</definedName>
    <definedName name="disp_2" localSheetId="0">#REF!</definedName>
    <definedName name="disp_2">#REF!</definedName>
    <definedName name="disp_3" localSheetId="0">#REF!</definedName>
    <definedName name="disp_3">#REF!</definedName>
    <definedName name="disp_4" localSheetId="0">#REF!</definedName>
    <definedName name="disp_4">#REF!</definedName>
    <definedName name="disp_5" localSheetId="0">#REF!</definedName>
    <definedName name="disp_5">#REF!</definedName>
    <definedName name="disp_6" localSheetId="0">#REF!</definedName>
    <definedName name="disp_6">#REF!</definedName>
    <definedName name="disp_7" localSheetId="0">#REF!</definedName>
    <definedName name="disp_7">#REF!</definedName>
    <definedName name="FECHA">'[1]MENU PRINCIPAL'!$G$17</definedName>
    <definedName name="FECHALIM" localSheetId="0">#REF!</definedName>
    <definedName name="FECHALIM">#REF!</definedName>
    <definedName name="JEEE" localSheetId="0">#REF!</definedName>
    <definedName name="JEEE">#REF!</definedName>
    <definedName name="MAXIMA">5.5</definedName>
    <definedName name="MEDIA">4.5</definedName>
    <definedName name="MINIMA">3.5</definedName>
    <definedName name="MOTOR_DIESEL" localSheetId="0">#REF!</definedName>
    <definedName name="MOTOR_DIESEL">#REF!</definedName>
    <definedName name="NUMERITO_DE_24" localSheetId="0">#REF!</definedName>
    <definedName name="NUMERITO_DE_24">#REF!</definedName>
    <definedName name="perd" localSheetId="2">[2]PROCESO!#REF!</definedName>
    <definedName name="perd" localSheetId="0">[2]PROCESO!#REF!</definedName>
    <definedName name="perd" localSheetId="1">[2]PROCESO!#REF!</definedName>
    <definedName name="perd">[2]PROCESO!#REF!</definedName>
    <definedName name="Perdidas" localSheetId="0">#REF!</definedName>
    <definedName name="Perdidas">#REF!</definedName>
    <definedName name="Reserva_Operativa" localSheetId="0">#REF!</definedName>
    <definedName name="Reserva_Operativa">#REF!</definedName>
    <definedName name="SEMANA">'[1]MENU PRINCIPAL'!$F$20</definedName>
    <definedName name="Tasa_oficial" localSheetId="0">#REF!</definedName>
    <definedName name="Tasa_oficial">#REF!</definedName>
    <definedName name="TG_PETROLEO" localSheetId="0">#REF!</definedName>
    <definedName name="TG_PETROLEO">#REF!</definedName>
    <definedName name="TV_CARBÓN" localSheetId="0">#REF!</definedName>
    <definedName name="TV_CARBÓN">#REF!</definedName>
    <definedName name="TV_PETROLEO" localSheetId="0">#REF!</definedName>
    <definedName name="TV_PETROLEO">#REF!</definedName>
    <definedName name="wrn.PREDESPACHO." localSheetId="2" hidden="1">{#N/A,#N/A,FALSE,"Despacho potencia";#N/A,#N/A,FALSE,"DESPACHO EN OM"}</definedName>
    <definedName name="wrn.PREDESPACHO." localSheetId="0" hidden="1">{#N/A,#N/A,FALSE,"Despacho potencia";#N/A,#N/A,FALSE,"DESPACHO EN OM"}</definedName>
    <definedName name="wrn.PREDESPACHO." localSheetId="1" hidden="1">{#N/A,#N/A,FALSE,"Despacho potencia";#N/A,#N/A,FALSE,"DESPACHO EN OM"}</definedName>
    <definedName name="wrn.PREDESPACHO." hidden="1">{#N/A,#N/A,FALSE,"Despacho potencia";#N/A,#N/A,FALSE,"DESPACHO EN OM"}</definedName>
    <definedName name="xxxxxxx" localSheetId="0">#REF!</definedName>
    <definedName name="xxxxxxx">#REF!</definedName>
    <definedName name="Z_16BEADEC_A90A_4FE0_B7B2_942FBA4A98A4_.wvu.PrintArea" localSheetId="0" hidden="1">Generacion!$B$6:$E$40</definedName>
    <definedName name="Z_16BEADEC_A90A_4FE0_B7B2_942FBA4A98A4_.wvu.PrintArea" localSheetId="1" hidden="1">'Lista de merito'!$B$7:$F$43</definedName>
    <definedName name="zzzz" localSheetId="2" hidden="1">{#N/A,#N/A,FALSE,"Despacho potencia";#N/A,#N/A,FALSE,"DESPACHO EN OM"}</definedName>
    <definedName name="zzzz" localSheetId="0" hidden="1">{#N/A,#N/A,FALSE,"Despacho potencia";#N/A,#N/A,FALSE,"DESPACHO EN OM"}</definedName>
    <definedName name="zzzz" localSheetId="1" hidden="1">{#N/A,#N/A,FALSE,"Despacho potencia";#N/A,#N/A,FALSE,"DESPACHO EN OM"}</definedName>
    <definedName name="zzzz" hidden="1">{#N/A,#N/A,FALSE,"Despacho potencia";#N/A,#N/A,FALSE,"DESPACHO EN OM"}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9" l="1"/>
  <c r="Q82" i="9"/>
  <c r="W56" i="9" l="1"/>
  <c r="X56" i="9"/>
  <c r="Q78" i="9" l="1"/>
  <c r="Q52" i="9" l="1"/>
  <c r="Q81" i="9" l="1"/>
  <c r="C46" i="10" l="1"/>
  <c r="C52" i="10" s="1"/>
  <c r="E41" i="2" l="1"/>
  <c r="E40" i="2"/>
  <c r="E39" i="2"/>
  <c r="E38" i="2"/>
  <c r="E37" i="2"/>
  <c r="E36" i="2"/>
  <c r="D41" i="2"/>
  <c r="D40" i="2"/>
  <c r="D39" i="2"/>
  <c r="D38" i="2"/>
  <c r="D37" i="2"/>
  <c r="D36" i="2"/>
  <c r="C41" i="2"/>
  <c r="C40" i="2"/>
  <c r="C39" i="2"/>
  <c r="C38" i="2"/>
  <c r="C37" i="2"/>
  <c r="C36" i="2"/>
  <c r="H82" i="9"/>
  <c r="G41" i="2" s="1"/>
  <c r="H81" i="9"/>
  <c r="H80" i="9"/>
  <c r="H79" i="9"/>
  <c r="Q50" i="9" l="1"/>
  <c r="Q51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49" i="9"/>
  <c r="Q80" i="9" l="1"/>
  <c r="E34" i="5" l="1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35" i="5" l="1"/>
  <c r="H78" i="9"/>
  <c r="D25" i="5" l="1"/>
  <c r="D10" i="9" l="1"/>
  <c r="E10" i="9"/>
  <c r="F10" i="9"/>
  <c r="G10" i="9"/>
  <c r="H10" i="9"/>
  <c r="I10" i="9"/>
  <c r="X58" i="9" l="1"/>
  <c r="W58" i="9"/>
  <c r="V58" i="9"/>
  <c r="Y58" i="9" l="1"/>
  <c r="E39" i="5" l="1"/>
  <c r="E38" i="5"/>
  <c r="G38" i="2"/>
  <c r="G39" i="2"/>
  <c r="G40" i="2"/>
  <c r="G37" i="2"/>
  <c r="H77" i="9"/>
  <c r="G36" i="2" s="1"/>
  <c r="T60" i="9"/>
  <c r="AD18" i="9" l="1"/>
  <c r="C35" i="2" l="1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D34" i="5" l="1"/>
  <c r="D33" i="5"/>
  <c r="D32" i="5"/>
  <c r="D31" i="5"/>
  <c r="D30" i="5"/>
  <c r="D29" i="5"/>
  <c r="D28" i="5"/>
  <c r="D27" i="5"/>
  <c r="D26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D43" i="2" l="1"/>
  <c r="D8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AA21" i="9" l="1"/>
  <c r="T53" i="9" l="1"/>
  <c r="E16" i="2" l="1"/>
  <c r="E9" i="2" l="1"/>
  <c r="E10" i="2"/>
  <c r="E11" i="2"/>
  <c r="E12" i="2"/>
  <c r="E13" i="2"/>
  <c r="E14" i="2"/>
  <c r="E15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8" i="2"/>
  <c r="Q77" i="9" l="1"/>
  <c r="T56" i="9" l="1"/>
  <c r="T55" i="9"/>
  <c r="T54" i="9"/>
  <c r="B47" i="2" l="1"/>
  <c r="C43" i="2" l="1"/>
  <c r="H70" i="9"/>
  <c r="G29" i="2" s="1"/>
  <c r="H71" i="9"/>
  <c r="G30" i="2" s="1"/>
  <c r="H72" i="9"/>
  <c r="G31" i="2" s="1"/>
  <c r="H73" i="9"/>
  <c r="G32" i="2" s="1"/>
  <c r="H74" i="9"/>
  <c r="G33" i="2" s="1"/>
  <c r="H75" i="9"/>
  <c r="G34" i="2" s="1"/>
  <c r="H76" i="9"/>
  <c r="G35" i="2" s="1"/>
  <c r="H58" i="9"/>
  <c r="G17" i="2" s="1"/>
  <c r="H59" i="9"/>
  <c r="G18" i="2" s="1"/>
  <c r="H60" i="9"/>
  <c r="G19" i="2" s="1"/>
  <c r="H61" i="9"/>
  <c r="G20" i="2" s="1"/>
  <c r="H62" i="9"/>
  <c r="G21" i="2" s="1"/>
  <c r="H63" i="9"/>
  <c r="G22" i="2" s="1"/>
  <c r="H64" i="9"/>
  <c r="G23" i="2" s="1"/>
  <c r="H65" i="9"/>
  <c r="G24" i="2" s="1"/>
  <c r="H66" i="9"/>
  <c r="G25" i="2" s="1"/>
  <c r="H67" i="9"/>
  <c r="G26" i="2" s="1"/>
  <c r="H68" i="9"/>
  <c r="G27" i="2" s="1"/>
  <c r="H69" i="9"/>
  <c r="G28" i="2" s="1"/>
  <c r="H50" i="9"/>
  <c r="G9" i="2" s="1"/>
  <c r="H51" i="9"/>
  <c r="G10" i="2" s="1"/>
  <c r="H52" i="9"/>
  <c r="G11" i="2" s="1"/>
  <c r="H53" i="9"/>
  <c r="G12" i="2" s="1"/>
  <c r="H54" i="9"/>
  <c r="G13" i="2" s="1"/>
  <c r="H55" i="9"/>
  <c r="G14" i="2" s="1"/>
  <c r="H56" i="9"/>
  <c r="G15" i="2" s="1"/>
  <c r="H57" i="9"/>
  <c r="G16" i="2" s="1"/>
  <c r="H49" i="9"/>
  <c r="G8" i="2" s="1"/>
  <c r="F50" i="9"/>
  <c r="F51" i="9" s="1"/>
  <c r="F52" i="9" s="1"/>
  <c r="F53" i="9" s="1"/>
  <c r="F54" i="9" s="1"/>
  <c r="F55" i="9" s="1"/>
  <c r="F56" i="9" s="1"/>
  <c r="F57" i="9" s="1"/>
  <c r="F58" i="9" s="1"/>
  <c r="F59" i="9" s="1"/>
  <c r="F60" i="9" s="1"/>
  <c r="F61" i="9" s="1"/>
  <c r="F62" i="9" s="1"/>
  <c r="F63" i="9" s="1"/>
  <c r="F64" i="9" s="1"/>
  <c r="F65" i="9" s="1"/>
  <c r="F66" i="9" s="1"/>
  <c r="F67" i="9" s="1"/>
  <c r="F68" i="9" s="1"/>
  <c r="F69" i="9" s="1"/>
  <c r="F70" i="9" s="1"/>
  <c r="F71" i="9" s="1"/>
  <c r="F72" i="9" s="1"/>
  <c r="F73" i="9" s="1"/>
  <c r="F74" i="9" s="1"/>
  <c r="F75" i="9" s="1"/>
  <c r="F76" i="9" s="1"/>
  <c r="F77" i="9" s="1"/>
  <c r="F78" i="9" s="1"/>
  <c r="F79" i="9" s="1"/>
  <c r="B5" i="5"/>
  <c r="F38" i="2" l="1"/>
  <c r="F80" i="9"/>
  <c r="F37" i="2"/>
  <c r="E40" i="5"/>
  <c r="E37" i="5"/>
  <c r="E36" i="5"/>
  <c r="T61" i="9"/>
  <c r="H19" i="5" s="1"/>
  <c r="F39" i="2" l="1"/>
  <c r="F81" i="9"/>
  <c r="T59" i="9"/>
  <c r="H17" i="5" s="1"/>
  <c r="H18" i="5"/>
  <c r="F40" i="2" l="1"/>
  <c r="F82" i="9"/>
  <c r="F41" i="2" s="1"/>
  <c r="E6" i="5"/>
  <c r="D35" i="5" l="1"/>
  <c r="D41" i="5" s="1"/>
  <c r="P40" i="9"/>
  <c r="H9" i="5" l="1"/>
  <c r="G15" i="5" l="1"/>
  <c r="G7" i="5"/>
  <c r="Q83" i="9" l="1"/>
  <c r="T50" i="9" s="1"/>
  <c r="H11" i="5"/>
  <c r="H12" i="5"/>
  <c r="H13" i="5"/>
  <c r="H14" i="5"/>
  <c r="W10" i="9" l="1"/>
  <c r="X10" i="9"/>
  <c r="AA10" i="9"/>
  <c r="Z10" i="9"/>
  <c r="Y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E41" i="5" l="1"/>
  <c r="H8" i="5" s="1"/>
  <c r="H20" i="5"/>
  <c r="P77" i="9"/>
  <c r="P83" i="9" s="1"/>
  <c r="N50" i="9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AC9" i="9"/>
  <c r="F9" i="2" l="1"/>
  <c r="R40" i="9" l="1"/>
  <c r="Q40" i="9"/>
  <c r="W35" i="9"/>
  <c r="AD9" i="9"/>
  <c r="B8" i="5" l="1"/>
  <c r="B9" i="5" s="1"/>
  <c r="B10" i="5" s="1"/>
  <c r="B11" i="5" s="1"/>
  <c r="B12" i="5" s="1"/>
  <c r="B13" i="5" s="1"/>
  <c r="B14" i="5" s="1"/>
  <c r="B15" i="5" s="1"/>
  <c r="B16" i="5" l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F10" i="2"/>
  <c r="F11" i="2" s="1"/>
  <c r="F12" i="2" s="1"/>
  <c r="F13" i="2" s="1"/>
  <c r="F14" i="2" s="1"/>
  <c r="F15" i="2" s="1"/>
  <c r="R43" i="9"/>
  <c r="Q43" i="9"/>
  <c r="P43" i="9"/>
  <c r="F16" i="2" l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P41" i="9"/>
  <c r="P42" i="9" s="1"/>
  <c r="Q41" i="9"/>
  <c r="Q42" i="9" s="1"/>
  <c r="AC10" i="9"/>
  <c r="AC11" i="9" s="1"/>
  <c r="R41" i="9"/>
  <c r="R42" i="9" s="1"/>
  <c r="F36" i="2" l="1"/>
  <c r="AD11" i="9"/>
</calcChain>
</file>

<file path=xl/sharedStrings.xml><?xml version="1.0" encoding="utf-8"?>
<sst xmlns="http://schemas.openxmlformats.org/spreadsheetml/2006/main" count="402" uniqueCount="147">
  <si>
    <t xml:space="preserve"> </t>
  </si>
  <si>
    <t>Potencia Efectiva (MW)</t>
  </si>
  <si>
    <t>AES Andres</t>
  </si>
  <si>
    <t>Gas Natural</t>
  </si>
  <si>
    <t>Fuel Oil #2</t>
  </si>
  <si>
    <t>CEPP 1</t>
  </si>
  <si>
    <t>CEPP 2</t>
  </si>
  <si>
    <t>CESPM 1</t>
  </si>
  <si>
    <t>CESPM 2</t>
  </si>
  <si>
    <t>CESPM 3</t>
  </si>
  <si>
    <t>Los Mina 5</t>
  </si>
  <si>
    <t>Los Mina 6</t>
  </si>
  <si>
    <t>La Vega</t>
  </si>
  <si>
    <t>Palamara</t>
  </si>
  <si>
    <t>Barahona Carbon</t>
  </si>
  <si>
    <t>Haina TG</t>
  </si>
  <si>
    <t>Quisqueya 2</t>
  </si>
  <si>
    <t>Sultana del Este</t>
  </si>
  <si>
    <t>Itabo 1</t>
  </si>
  <si>
    <t>Itabo 2</t>
  </si>
  <si>
    <t>Pimentel 1</t>
  </si>
  <si>
    <t>Pimentel 2</t>
  </si>
  <si>
    <t>Pimentel 3</t>
  </si>
  <si>
    <t>METALDOM</t>
  </si>
  <si>
    <t>Metaldom</t>
  </si>
  <si>
    <t>Fuel Oil #6</t>
  </si>
  <si>
    <t>Monte Rio</t>
  </si>
  <si>
    <t>Quisqueya 1</t>
  </si>
  <si>
    <t>SAN FELIPE</t>
  </si>
  <si>
    <t>San Felipe</t>
  </si>
  <si>
    <t>INCA KM22</t>
  </si>
  <si>
    <t>Bersal</t>
  </si>
  <si>
    <t>BERSAL</t>
  </si>
  <si>
    <t>MONTE RIO</t>
  </si>
  <si>
    <t>Tipo de Combustible</t>
  </si>
  <si>
    <t>Orden</t>
  </si>
  <si>
    <t>Unidad</t>
  </si>
  <si>
    <t>ITABO 2</t>
  </si>
  <si>
    <t>Carbón</t>
  </si>
  <si>
    <t>ITABO 1</t>
  </si>
  <si>
    <t>LOS MINA 5</t>
  </si>
  <si>
    <t>LOS MINA 6</t>
  </si>
  <si>
    <t>AES ANDRES</t>
  </si>
  <si>
    <t>ESTRELLA DEL MAR 2 CFO</t>
  </si>
  <si>
    <t>ESTRELLA DEL MAR 2 CGN</t>
  </si>
  <si>
    <t>ESTRELLA DEL MAR 2 SFO</t>
  </si>
  <si>
    <t>QUISQUEYA 2</t>
  </si>
  <si>
    <t>PIMENTEL 3</t>
  </si>
  <si>
    <t>ESTRELLA DEL MAR 2 SGN</t>
  </si>
  <si>
    <t>PIMENTEL 1</t>
  </si>
  <si>
    <t>SULTANA DEL ESTE</t>
  </si>
  <si>
    <t>PIMENTEL 2</t>
  </si>
  <si>
    <t>PALAMARA</t>
  </si>
  <si>
    <t>BARAHONA CARBON</t>
  </si>
  <si>
    <t>LA VEGA</t>
  </si>
  <si>
    <t>Fuel Oil #2,6</t>
  </si>
  <si>
    <t>EDEESTE</t>
  </si>
  <si>
    <t>EDESUR</t>
  </si>
  <si>
    <t>EDENORTE</t>
  </si>
  <si>
    <t>Capacidad Disponible Acumulada (MW)</t>
  </si>
  <si>
    <t>GERENCIA DE SUPERVISION SENI</t>
  </si>
  <si>
    <t xml:space="preserve">Orden </t>
  </si>
  <si>
    <t xml:space="preserve">Los Origenes </t>
  </si>
  <si>
    <t xml:space="preserve">Estrella del Mar 2 </t>
  </si>
  <si>
    <t>Demanda (MW)</t>
  </si>
  <si>
    <t xml:space="preserve">Total </t>
  </si>
  <si>
    <t>Termica</t>
  </si>
  <si>
    <t xml:space="preserve">Hidroelectrica </t>
  </si>
  <si>
    <t xml:space="preserve">Renovable </t>
  </si>
  <si>
    <t>Hora Dem. Max.</t>
  </si>
  <si>
    <t>Totales</t>
  </si>
  <si>
    <t xml:space="preserve">Unidades Indisponibles </t>
  </si>
  <si>
    <t>(*) Fuente: Organismo Coordinador.</t>
  </si>
  <si>
    <t>Larimar**</t>
  </si>
  <si>
    <t>Los Cocos/Q. Cabrera**</t>
  </si>
  <si>
    <t>Mte Plata Solar**</t>
  </si>
  <si>
    <t>Hidroelectricas**</t>
  </si>
  <si>
    <t xml:space="preserve">(**) Unidades que no definen costo marginal </t>
  </si>
  <si>
    <t>Evento Relevante en el SENI</t>
  </si>
  <si>
    <t>LISTA DE MERITO</t>
  </si>
  <si>
    <t>MW</t>
  </si>
  <si>
    <t>MWh</t>
  </si>
  <si>
    <t>Max</t>
  </si>
  <si>
    <t>LUNES 06  DE DICIEMBRE</t>
  </si>
  <si>
    <t xml:space="preserve">    </t>
  </si>
  <si>
    <t>RD$/US$</t>
  </si>
  <si>
    <t>.</t>
  </si>
  <si>
    <t>Capacidad Disponible (MW)</t>
  </si>
  <si>
    <t>Costo Variable de Despacho (US$/MWH)</t>
  </si>
  <si>
    <t>Total (MW)</t>
  </si>
  <si>
    <t>No Abastecida (MW) en Horas Dem. Max.</t>
  </si>
  <si>
    <t>CMG TOPE USS/MWh</t>
  </si>
  <si>
    <t>Subtotal Termicas</t>
  </si>
  <si>
    <t>Total Generado</t>
  </si>
  <si>
    <t>Circuitos Fuera</t>
  </si>
  <si>
    <t>Total Generado + Circuitos Fuera</t>
  </si>
  <si>
    <t xml:space="preserve">Demanda </t>
  </si>
  <si>
    <t>Porcentaje</t>
  </si>
  <si>
    <t>Demanda y Generación</t>
  </si>
  <si>
    <t>REPORTE DIARIO DE GENERACION *</t>
  </si>
  <si>
    <t>No Abastecida</t>
  </si>
  <si>
    <t>Costo Variable de Despacho  (RD$/MWh)</t>
  </si>
  <si>
    <t xml:space="preserve">Evolución de la Generación en las 24 Hrs del </t>
  </si>
  <si>
    <t>HORA</t>
  </si>
  <si>
    <t xml:space="preserve">LISTA DE MERITO  </t>
  </si>
  <si>
    <t>Eventos Relevantes en el SENI*</t>
  </si>
  <si>
    <t>LOS ORÍGENES POWER PLANT FUEL OIL</t>
  </si>
  <si>
    <t>San Pedro Bio-Energy</t>
  </si>
  <si>
    <t>S. Pedro Bio-Energy**</t>
  </si>
  <si>
    <t xml:space="preserve">CENTRALES </t>
  </si>
  <si>
    <t>POTENCIA (MW)</t>
  </si>
  <si>
    <t>JUANCHO LOS COCOS  1</t>
  </si>
  <si>
    <t>LOS COCOS 2</t>
  </si>
  <si>
    <t>QUILVIO CABRERA</t>
  </si>
  <si>
    <t>PARQUE EOLICO LARIMAR</t>
  </si>
  <si>
    <t>HAINA 1</t>
  </si>
  <si>
    <t>HAINA 2</t>
  </si>
  <si>
    <t>SAN PEDRO VAPOR</t>
  </si>
  <si>
    <t>PUERTO PLATA 1</t>
  </si>
  <si>
    <t>PUERTO PLATA 2</t>
  </si>
  <si>
    <t>HAINA TG</t>
  </si>
  <si>
    <t>BARAHONA TG</t>
  </si>
  <si>
    <t>SAN PEDRO TG</t>
  </si>
  <si>
    <t>RIO SAN JUAN</t>
  </si>
  <si>
    <t>QUISQUEYA 1</t>
  </si>
  <si>
    <t>SAN PEDRO BIO ENERGY</t>
  </si>
  <si>
    <t>MONTE PLATA SOLAR</t>
  </si>
  <si>
    <t>HIDRO</t>
  </si>
  <si>
    <t>TOTAL</t>
  </si>
  <si>
    <t>LOS ORÍGENES POWER PLANT GAS NATURAL</t>
  </si>
  <si>
    <t>PARQUE ENERGETICO LOS MINA CC TOTAL</t>
  </si>
  <si>
    <t>PARQUE ENERGETICO LOS MINA CC PARCIAL</t>
  </si>
  <si>
    <t>SAN FELIPE VAP</t>
  </si>
  <si>
    <t>SAN FELIPE CC</t>
  </si>
  <si>
    <t>LOS MINA 7  CC</t>
  </si>
  <si>
    <t>Los Mina 7 CC</t>
  </si>
  <si>
    <r>
      <rPr>
        <b/>
        <sz val="10"/>
        <rFont val="Verdana"/>
        <family val="2"/>
      </rPr>
      <t>CESPM 1, 2 Y 3 (95 MW C/U)</t>
    </r>
    <r>
      <rPr>
        <sz val="10"/>
        <rFont val="Verdana"/>
        <family val="2"/>
      </rPr>
      <t xml:space="preserve">                       Salida: 18 noviembre, 2017                                        Causa: Orden administrativa, por agotamiento numero de arranque.      Posible entrada: 01 diciembre, 2017.              </t>
    </r>
  </si>
  <si>
    <t>01 DE DICIEMBRE 2017</t>
  </si>
  <si>
    <t>Generación 30/11/17 en Hora Dem. Max. (MW)</t>
  </si>
  <si>
    <t>Dem. Máx. Abastecida 30/11/17</t>
  </si>
  <si>
    <t>Disponibilidad en hora de Dem. Máx. Abastecida el 30/11/17  (MW)</t>
  </si>
  <si>
    <t>30 de noviembre de 2017</t>
  </si>
  <si>
    <t>69 (9.1%)</t>
  </si>
  <si>
    <t>66 (9.2%)</t>
  </si>
  <si>
    <t>162 (24.3%)</t>
  </si>
  <si>
    <r>
      <t xml:space="preserve">Sultana del Este (64 MW)                       </t>
    </r>
    <r>
      <rPr>
        <sz val="10"/>
        <rFont val="Verdana"/>
        <family val="2"/>
      </rPr>
      <t xml:space="preserve">Salida: 11 septiembre, 2017                                        Causa: Mantenimiento Correctivo      Posible entrada: Abril, 2018.              </t>
    </r>
  </si>
  <si>
    <t>8:00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</si>
</sst>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0.0"/>
    <numFmt numFmtId="170" formatCode="0.0%"/>
    <numFmt numFmtId="171" formatCode="[$-1C0A]d&quot; de &quot;mmmm&quot; de &quot;yyyy;@"/>
    <numFmt numFmtId="172" formatCode="_(* #,##0.0_);_(* \(#,##0.0\);_(* &quot;-&quot;?_);_(@_)"/>
    <numFmt numFmtId="173" formatCode="_(* #,##0.00_);_(* \(#,##0.00\);_(* &quot;-&quot;?_);_(@_)"/>
    <numFmt numFmtId="174" formatCode="_-* #,##0.0_-;\-* #,##0.0_-;_-* &quot;-&quot;?_-;_-@_-"/>
    <numFmt numFmtId="175" formatCode="&quot;RD$&quot;#,##0.00_);\(&quot;RD$&quot;#,##0.00\)"/>
    <numFmt numFmtId="176" formatCode="_(&quot;RD$&quot;* #,##0.00_);_(&quot;RD$&quot;* \(#,##0.00\);_(&quot;RD$&quot;* &quot;-&quot;??_);_(@_)"/>
    <numFmt numFmtId="177" formatCode="m\-d\-yy"/>
    <numFmt numFmtId="178" formatCode="m\o\n\th\ d\,\ yyyy"/>
    <numFmt numFmtId="179" formatCode="_([$€-2]* #,##0.00_);_([$€-2]* \(#,##0.00\);_([$€-2]* &quot;-&quot;??_)"/>
    <numFmt numFmtId="180" formatCode="#.00"/>
    <numFmt numFmtId="181" formatCode="#."/>
    <numFmt numFmtId="182" formatCode="0.00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sz val="8"/>
      <name val="Verdana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Verdana"/>
      <family val="2"/>
    </font>
    <font>
      <b/>
      <sz val="10"/>
      <color indexed="22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8"/>
      <name val="Verdana"/>
      <family val="2"/>
    </font>
    <font>
      <sz val="12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indexed="30"/>
      <name val="Calibri"/>
      <family val="2"/>
    </font>
    <font>
      <b/>
      <sz val="12"/>
      <color theme="1"/>
      <name val="Calibri"/>
      <family val="2"/>
      <scheme val="minor"/>
    </font>
    <font>
      <b/>
      <sz val="10"/>
      <name val="Calibri"/>
      <family val="2"/>
    </font>
    <font>
      <b/>
      <sz val="8"/>
      <name val="Calibri"/>
      <family val="2"/>
      <scheme val="minor"/>
    </font>
    <font>
      <b/>
      <sz val="10"/>
      <color rgb="FFFF0000"/>
      <name val="Calibri"/>
      <family val="2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"/>
      <color indexed="8"/>
      <name val="Courier"/>
      <family val="3"/>
    </font>
    <font>
      <b/>
      <u/>
      <sz val="11"/>
      <color indexed="37"/>
      <name val="Arial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12"/>
      <name val="Arial"/>
      <family val="2"/>
    </font>
    <font>
      <u/>
      <sz val="10"/>
      <color indexed="42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10"/>
      <color rgb="FF006100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19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6" fillId="0" borderId="0"/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77" fontId="27" fillId="13" borderId="45">
      <alignment horizontal="center" vertical="center"/>
    </xf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8" fontId="29" fillId="0" borderId="0">
      <protection locked="0"/>
    </xf>
    <xf numFmtId="179" fontId="3" fillId="0" borderId="0" applyFont="0" applyFill="0" applyBorder="0" applyAlignment="0" applyProtection="0"/>
    <xf numFmtId="180" fontId="29" fillId="0" borderId="0">
      <protection locked="0"/>
    </xf>
    <xf numFmtId="0" fontId="39" fillId="12" borderId="0" applyNumberFormat="0" applyBorder="0" applyAlignment="0" applyProtection="0"/>
    <xf numFmtId="38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181" fontId="31" fillId="0" borderId="0">
      <protection locked="0"/>
    </xf>
    <xf numFmtId="181" fontId="31" fillId="0" borderId="0">
      <protection locked="0"/>
    </xf>
    <xf numFmtId="0" fontId="32" fillId="0" borderId="46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10" fontId="28" fillId="14" borderId="3" applyNumberFormat="0" applyBorder="0" applyAlignment="0" applyProtection="0"/>
    <xf numFmtId="175" fontId="3" fillId="0" borderId="0" applyFont="0" applyFill="0" applyBorder="0" applyAlignment="0" applyProtection="0"/>
    <xf numFmtId="37" fontId="33" fillId="0" borderId="0"/>
    <xf numFmtId="182" fontId="34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181" fontId="29" fillId="0" borderId="47">
      <protection locked="0"/>
    </xf>
    <xf numFmtId="37" fontId="28" fillId="15" borderId="0" applyNumberFormat="0" applyBorder="0" applyAlignment="0" applyProtection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7" fontId="28" fillId="0" borderId="0"/>
    <xf numFmtId="3" fontId="35" fillId="0" borderId="46" applyProtection="0"/>
  </cellStyleXfs>
  <cellXfs count="228">
    <xf numFmtId="0" fontId="0" fillId="0" borderId="0" xfId="0"/>
    <xf numFmtId="0" fontId="5" fillId="2" borderId="0" xfId="4" applyFont="1" applyFill="1" applyAlignment="1">
      <alignment vertical="center"/>
    </xf>
    <xf numFmtId="0" fontId="5" fillId="2" borderId="0" xfId="4" applyFont="1" applyFill="1" applyBorder="1" applyAlignment="1">
      <alignment vertical="center"/>
    </xf>
    <xf numFmtId="0" fontId="5" fillId="0" borderId="0" xfId="4" applyFont="1" applyFill="1" applyAlignment="1">
      <alignment vertical="center"/>
    </xf>
    <xf numFmtId="167" fontId="7" fillId="0" borderId="3" xfId="6" applyNumberFormat="1" applyFont="1" applyFill="1" applyBorder="1" applyAlignment="1" applyProtection="1">
      <alignment horizontal="left" vertical="center"/>
      <protection hidden="1"/>
    </xf>
    <xf numFmtId="166" fontId="7" fillId="0" borderId="3" xfId="7" applyNumberFormat="1" applyFont="1" applyFill="1" applyBorder="1" applyAlignment="1">
      <alignment horizontal="right" vertical="center"/>
    </xf>
    <xf numFmtId="166" fontId="7" fillId="2" borderId="3" xfId="6" applyNumberFormat="1" applyFont="1" applyFill="1" applyBorder="1" applyAlignment="1">
      <alignment horizontal="center" vertical="center"/>
    </xf>
    <xf numFmtId="166" fontId="7" fillId="0" borderId="3" xfId="6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left" vertical="center"/>
    </xf>
    <xf numFmtId="165" fontId="7" fillId="2" borderId="3" xfId="5" applyFont="1" applyFill="1" applyBorder="1" applyAlignment="1">
      <alignment horizontal="center" vertical="center"/>
    </xf>
    <xf numFmtId="0" fontId="5" fillId="2" borderId="15" xfId="4" applyFont="1" applyFill="1" applyBorder="1" applyAlignment="1">
      <alignment horizontal="left" vertical="center" indent="1"/>
    </xf>
    <xf numFmtId="0" fontId="5" fillId="2" borderId="21" xfId="4" applyFont="1" applyFill="1" applyBorder="1" applyAlignment="1">
      <alignment horizontal="left" vertical="center" indent="1"/>
    </xf>
    <xf numFmtId="0" fontId="7" fillId="2" borderId="3" xfId="4" applyFont="1" applyFill="1" applyBorder="1" applyAlignment="1">
      <alignment horizontal="center" vertical="center"/>
    </xf>
    <xf numFmtId="43" fontId="5" fillId="2" borderId="0" xfId="4" applyNumberFormat="1" applyFont="1" applyFill="1" applyAlignment="1">
      <alignment vertical="center"/>
    </xf>
    <xf numFmtId="0" fontId="5" fillId="0" borderId="0" xfId="4" applyFont="1" applyFill="1" applyBorder="1" applyAlignment="1">
      <alignment horizontal="center" vertical="center"/>
    </xf>
    <xf numFmtId="0" fontId="7" fillId="2" borderId="3" xfId="5" applyNumberFormat="1" applyFont="1" applyFill="1" applyBorder="1" applyAlignment="1">
      <alignment horizontal="center" vertical="center"/>
    </xf>
    <xf numFmtId="1" fontId="7" fillId="0" borderId="3" xfId="5" applyNumberFormat="1" applyFont="1" applyFill="1" applyBorder="1" applyAlignment="1">
      <alignment horizontal="center" vertical="center"/>
    </xf>
    <xf numFmtId="166" fontId="7" fillId="2" borderId="3" xfId="5" applyNumberFormat="1" applyFont="1" applyFill="1" applyBorder="1" applyAlignment="1">
      <alignment horizontal="center" vertical="center"/>
    </xf>
    <xf numFmtId="1" fontId="7" fillId="0" borderId="3" xfId="4" applyNumberFormat="1" applyFont="1" applyBorder="1" applyAlignment="1">
      <alignment horizontal="center"/>
    </xf>
    <xf numFmtId="0" fontId="7" fillId="0" borderId="3" xfId="4" applyFont="1" applyFill="1" applyBorder="1" applyAlignment="1">
      <alignment horizontal="center" vertical="center"/>
    </xf>
    <xf numFmtId="0" fontId="5" fillId="0" borderId="0" xfId="4" applyFont="1"/>
    <xf numFmtId="165" fontId="5" fillId="0" borderId="0" xfId="4" applyNumberFormat="1" applyFont="1"/>
    <xf numFmtId="0" fontId="6" fillId="8" borderId="3" xfId="4" applyFont="1" applyFill="1" applyBorder="1" applyAlignment="1">
      <alignment horizontal="center"/>
    </xf>
    <xf numFmtId="0" fontId="6" fillId="8" borderId="0" xfId="4" applyFont="1" applyFill="1" applyBorder="1" applyAlignment="1">
      <alignment horizontal="center"/>
    </xf>
    <xf numFmtId="168" fontId="13" fillId="0" borderId="3" xfId="5" applyNumberFormat="1" applyFont="1" applyFill="1" applyBorder="1" applyAlignment="1" applyProtection="1">
      <alignment horizontal="center"/>
    </xf>
    <xf numFmtId="168" fontId="13" fillId="0" borderId="1" xfId="5" applyNumberFormat="1" applyFont="1" applyFill="1" applyBorder="1" applyAlignment="1" applyProtection="1">
      <alignment horizontal="center"/>
    </xf>
    <xf numFmtId="3" fontId="14" fillId="0" borderId="0" xfId="4" applyNumberFormat="1" applyFont="1" applyFill="1" applyBorder="1"/>
    <xf numFmtId="0" fontId="6" fillId="0" borderId="0" xfId="4" applyFont="1"/>
    <xf numFmtId="165" fontId="6" fillId="0" borderId="0" xfId="4" applyNumberFormat="1" applyFont="1"/>
    <xf numFmtId="3" fontId="15" fillId="0" borderId="0" xfId="4" applyNumberFormat="1" applyFont="1" applyFill="1" applyBorder="1" applyProtection="1">
      <protection hidden="1"/>
    </xf>
    <xf numFmtId="9" fontId="5" fillId="0" borderId="3" xfId="8" applyNumberFormat="1" applyFont="1" applyBorder="1" applyAlignment="1">
      <alignment horizontal="center"/>
    </xf>
    <xf numFmtId="168" fontId="5" fillId="0" borderId="0" xfId="4" applyNumberFormat="1" applyFont="1" applyBorder="1"/>
    <xf numFmtId="0" fontId="5" fillId="0" borderId="0" xfId="4" applyFont="1" applyBorder="1"/>
    <xf numFmtId="168" fontId="5" fillId="0" borderId="0" xfId="5" applyNumberFormat="1" applyFont="1" applyBorder="1" applyAlignment="1">
      <alignment horizontal="center"/>
    </xf>
    <xf numFmtId="168" fontId="13" fillId="0" borderId="0" xfId="5" applyNumberFormat="1" applyFont="1" applyFill="1" applyBorder="1" applyAlignment="1" applyProtection="1">
      <alignment horizontal="center"/>
    </xf>
    <xf numFmtId="168" fontId="5" fillId="0" borderId="0" xfId="4" applyNumberFormat="1" applyFont="1"/>
    <xf numFmtId="3" fontId="5" fillId="0" borderId="0" xfId="4" applyNumberFormat="1" applyFont="1" applyFill="1" applyBorder="1"/>
    <xf numFmtId="3" fontId="5" fillId="0" borderId="0" xfId="4" applyNumberFormat="1" applyFont="1"/>
    <xf numFmtId="9" fontId="5" fillId="0" borderId="0" xfId="8" applyFont="1"/>
    <xf numFmtId="168" fontId="5" fillId="0" borderId="3" xfId="4" applyNumberFormat="1" applyFont="1" applyBorder="1" applyAlignment="1">
      <alignment horizontal="center"/>
    </xf>
    <xf numFmtId="168" fontId="5" fillId="0" borderId="3" xfId="4" applyNumberFormat="1" applyFont="1" applyBorder="1"/>
    <xf numFmtId="0" fontId="4" fillId="0" borderId="0" xfId="4"/>
    <xf numFmtId="0" fontId="5" fillId="2" borderId="0" xfId="4" applyFont="1" applyFill="1" applyAlignment="1">
      <alignment horizontal="center" vertical="center"/>
    </xf>
    <xf numFmtId="166" fontId="5" fillId="2" borderId="16" xfId="1" applyNumberFormat="1" applyFont="1" applyFill="1" applyBorder="1" applyAlignment="1">
      <alignment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3" borderId="6" xfId="4" applyFont="1" applyFill="1" applyBorder="1" applyAlignment="1">
      <alignment horizontal="center" vertical="center" wrapText="1"/>
    </xf>
    <xf numFmtId="169" fontId="5" fillId="2" borderId="0" xfId="4" applyNumberFormat="1" applyFont="1" applyFill="1" applyAlignment="1">
      <alignment horizontal="center" vertical="center"/>
    </xf>
    <xf numFmtId="0" fontId="7" fillId="4" borderId="3" xfId="4" applyFont="1" applyFill="1" applyBorder="1" applyAlignment="1">
      <alignment horizontal="center" vertical="center"/>
    </xf>
    <xf numFmtId="167" fontId="19" fillId="4" borderId="3" xfId="6" applyNumberFormat="1" applyFont="1" applyFill="1" applyBorder="1" applyAlignment="1" applyProtection="1">
      <alignment horizontal="left" vertical="center"/>
      <protection hidden="1"/>
    </xf>
    <xf numFmtId="166" fontId="7" fillId="4" borderId="3" xfId="6" applyNumberFormat="1" applyFont="1" applyFill="1" applyBorder="1" applyAlignment="1">
      <alignment horizontal="center" vertical="center"/>
    </xf>
    <xf numFmtId="166" fontId="7" fillId="4" borderId="3" xfId="5" applyNumberFormat="1" applyFont="1" applyFill="1" applyBorder="1" applyAlignment="1">
      <alignment horizontal="center" vertical="center"/>
    </xf>
    <xf numFmtId="2" fontId="7" fillId="4" borderId="3" xfId="4" applyNumberFormat="1" applyFont="1" applyFill="1" applyBorder="1" applyAlignment="1">
      <alignment horizontal="center"/>
    </xf>
    <xf numFmtId="166" fontId="10" fillId="6" borderId="3" xfId="1" applyNumberFormat="1" applyFont="1" applyFill="1" applyBorder="1" applyAlignment="1"/>
    <xf numFmtId="0" fontId="7" fillId="6" borderId="1" xfId="4" applyFont="1" applyFill="1" applyBorder="1" applyAlignment="1">
      <alignment horizontal="center" vertical="center"/>
    </xf>
    <xf numFmtId="3" fontId="5" fillId="0" borderId="16" xfId="6" applyNumberFormat="1" applyFont="1" applyFill="1" applyBorder="1" applyAlignment="1" applyProtection="1">
      <alignment horizontal="center" vertical="center"/>
      <protection hidden="1"/>
    </xf>
    <xf numFmtId="167" fontId="5" fillId="0" borderId="16" xfId="6" applyNumberFormat="1" applyFont="1" applyFill="1" applyBorder="1" applyAlignment="1" applyProtection="1">
      <alignment horizontal="center" vertical="center"/>
      <protection hidden="1"/>
    </xf>
    <xf numFmtId="166" fontId="5" fillId="0" borderId="22" xfId="4" applyNumberFormat="1" applyFont="1" applyFill="1" applyBorder="1" applyAlignment="1">
      <alignment vertical="center"/>
    </xf>
    <xf numFmtId="166" fontId="6" fillId="6" borderId="3" xfId="6" applyNumberFormat="1" applyFont="1" applyFill="1" applyBorder="1" applyAlignment="1">
      <alignment horizontal="center" vertical="center"/>
    </xf>
    <xf numFmtId="168" fontId="16" fillId="6" borderId="3" xfId="1" applyNumberFormat="1" applyFont="1" applyFill="1" applyBorder="1" applyAlignment="1"/>
    <xf numFmtId="166" fontId="5" fillId="0" borderId="3" xfId="7" applyNumberFormat="1" applyFont="1" applyFill="1" applyBorder="1" applyAlignment="1">
      <alignment horizontal="right" vertical="center"/>
    </xf>
    <xf numFmtId="166" fontId="5" fillId="4" borderId="3" xfId="7" applyNumberFormat="1" applyFont="1" applyFill="1" applyBorder="1" applyAlignment="1">
      <alignment horizontal="right" vertical="center"/>
    </xf>
    <xf numFmtId="166" fontId="5" fillId="4" borderId="3" xfId="6" applyNumberFormat="1" applyFont="1" applyFill="1" applyBorder="1" applyAlignment="1">
      <alignment horizontal="center" vertical="center"/>
    </xf>
    <xf numFmtId="166" fontId="9" fillId="6" borderId="3" xfId="1" applyNumberFormat="1" applyFont="1" applyFill="1" applyBorder="1" applyAlignment="1"/>
    <xf numFmtId="166" fontId="5" fillId="4" borderId="3" xfId="1" applyNumberFormat="1" applyFont="1" applyFill="1" applyBorder="1" applyAlignment="1"/>
    <xf numFmtId="167" fontId="5" fillId="0" borderId="3" xfId="6" applyNumberFormat="1" applyFont="1" applyFill="1" applyBorder="1" applyAlignment="1" applyProtection="1">
      <alignment horizontal="left" vertical="center"/>
      <protection hidden="1"/>
    </xf>
    <xf numFmtId="167" fontId="6" fillId="6" borderId="3" xfId="6" applyNumberFormat="1" applyFont="1" applyFill="1" applyBorder="1" applyAlignment="1" applyProtection="1">
      <alignment horizontal="left" vertical="center"/>
      <protection hidden="1"/>
    </xf>
    <xf numFmtId="167" fontId="5" fillId="4" borderId="3" xfId="6" applyNumberFormat="1" applyFont="1" applyFill="1" applyBorder="1" applyAlignment="1" applyProtection="1">
      <alignment horizontal="left" vertical="center"/>
      <protection hidden="1"/>
    </xf>
    <xf numFmtId="167" fontId="6" fillId="6" borderId="2" xfId="6" applyNumberFormat="1" applyFont="1" applyFill="1" applyBorder="1" applyAlignment="1" applyProtection="1">
      <alignment horizontal="left" vertical="center"/>
      <protection hidden="1"/>
    </xf>
    <xf numFmtId="0" fontId="9" fillId="3" borderId="28" xfId="4" applyFont="1" applyFill="1" applyBorder="1" applyAlignment="1">
      <alignment horizontal="center" vertical="center"/>
    </xf>
    <xf numFmtId="0" fontId="9" fillId="3" borderId="29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 wrapText="1"/>
    </xf>
    <xf numFmtId="0" fontId="6" fillId="0" borderId="3" xfId="4" applyFont="1" applyBorder="1" applyAlignment="1">
      <alignment horizontal="center"/>
    </xf>
    <xf numFmtId="167" fontId="20" fillId="10" borderId="0" xfId="0" applyNumberFormat="1" applyFont="1" applyFill="1" applyBorder="1" applyAlignment="1" applyProtection="1">
      <alignment vertical="center" wrapText="1"/>
    </xf>
    <xf numFmtId="0" fontId="5" fillId="0" borderId="3" xfId="4" applyFont="1" applyBorder="1"/>
    <xf numFmtId="168" fontId="13" fillId="0" borderId="1" xfId="5" applyNumberFormat="1" applyFont="1" applyFill="1" applyBorder="1" applyAlignment="1" applyProtection="1">
      <alignment horizontal="center" vertical="center"/>
    </xf>
    <xf numFmtId="168" fontId="6" fillId="0" borderId="3" xfId="4" applyNumberFormat="1" applyFont="1" applyBorder="1" applyAlignment="1">
      <alignment horizontal="center" vertical="center"/>
    </xf>
    <xf numFmtId="167" fontId="21" fillId="2" borderId="0" xfId="0" applyNumberFormat="1" applyFont="1" applyFill="1" applyBorder="1" applyAlignment="1" applyProtection="1">
      <alignment vertical="center" wrapText="1"/>
    </xf>
    <xf numFmtId="167" fontId="5" fillId="0" borderId="0" xfId="4" applyNumberFormat="1" applyFont="1" applyBorder="1"/>
    <xf numFmtId="0" fontId="5" fillId="0" borderId="3" xfId="4" applyFont="1" applyBorder="1" applyAlignment="1">
      <alignment horizontal="center"/>
    </xf>
    <xf numFmtId="0" fontId="17" fillId="0" borderId="0" xfId="4" applyFont="1" applyFill="1" applyBorder="1" applyAlignment="1">
      <alignment horizontal="left" vertical="center" indent="1"/>
    </xf>
    <xf numFmtId="0" fontId="16" fillId="0" borderId="0" xfId="4" applyFont="1" applyFill="1" applyBorder="1" applyAlignment="1">
      <alignment horizontal="left" vertical="center" indent="1"/>
    </xf>
    <xf numFmtId="0" fontId="5" fillId="0" borderId="0" xfId="4" applyFont="1" applyFill="1" applyBorder="1" applyAlignment="1">
      <alignment horizontal="left" vertical="center"/>
    </xf>
    <xf numFmtId="0" fontId="5" fillId="2" borderId="0" xfId="4" applyFont="1" applyFill="1" applyBorder="1" applyAlignment="1">
      <alignment horizontal="left" vertical="center"/>
    </xf>
    <xf numFmtId="169" fontId="5" fillId="0" borderId="3" xfId="4" applyNumberFormat="1" applyFont="1" applyBorder="1" applyAlignment="1">
      <alignment horizontal="center"/>
    </xf>
    <xf numFmtId="170" fontId="5" fillId="0" borderId="3" xfId="9" applyNumberFormat="1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166" fontId="7" fillId="2" borderId="3" xfId="5" applyNumberFormat="1" applyFont="1" applyFill="1" applyBorder="1" applyAlignment="1">
      <alignment vertical="center"/>
    </xf>
    <xf numFmtId="166" fontId="5" fillId="2" borderId="16" xfId="1" applyNumberFormat="1" applyFont="1" applyFill="1" applyBorder="1" applyAlignment="1">
      <alignment horizontal="center" vertical="center"/>
    </xf>
    <xf numFmtId="0" fontId="5" fillId="2" borderId="5" xfId="4" applyFont="1" applyFill="1" applyBorder="1" applyAlignment="1">
      <alignment vertical="center"/>
    </xf>
    <xf numFmtId="0" fontId="5" fillId="2" borderId="35" xfId="4" applyFont="1" applyFill="1" applyBorder="1" applyAlignment="1">
      <alignment vertical="center"/>
    </xf>
    <xf numFmtId="0" fontId="5" fillId="2" borderId="6" xfId="4" applyFont="1" applyFill="1" applyBorder="1" applyAlignment="1">
      <alignment vertical="center"/>
    </xf>
    <xf numFmtId="0" fontId="5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5" fillId="2" borderId="7" xfId="4" applyFont="1" applyFill="1" applyBorder="1" applyAlignment="1">
      <alignment vertical="center"/>
    </xf>
    <xf numFmtId="0" fontId="5" fillId="2" borderId="27" xfId="4" applyFont="1" applyFill="1" applyBorder="1" applyAlignment="1">
      <alignment vertical="center"/>
    </xf>
    <xf numFmtId="0" fontId="5" fillId="2" borderId="8" xfId="4" applyFont="1" applyFill="1" applyBorder="1" applyAlignment="1">
      <alignment vertical="center"/>
    </xf>
    <xf numFmtId="167" fontId="7" fillId="2" borderId="36" xfId="6" applyNumberFormat="1" applyFont="1" applyFill="1" applyBorder="1" applyAlignment="1" applyProtection="1">
      <alignment vertical="center"/>
      <protection hidden="1"/>
    </xf>
    <xf numFmtId="167" fontId="7" fillId="2" borderId="37" xfId="6" applyNumberFormat="1" applyFont="1" applyFill="1" applyBorder="1" applyAlignment="1" applyProtection="1">
      <alignment vertical="center"/>
      <protection hidden="1"/>
    </xf>
    <xf numFmtId="167" fontId="7" fillId="0" borderId="37" xfId="6" quotePrefix="1" applyNumberFormat="1" applyFont="1" applyFill="1" applyBorder="1" applyAlignment="1" applyProtection="1">
      <alignment horizontal="left" vertical="center"/>
      <protection hidden="1"/>
    </xf>
    <xf numFmtId="167" fontId="7" fillId="2" borderId="37" xfId="6" applyNumberFormat="1" applyFont="1" applyFill="1" applyBorder="1" applyAlignment="1" applyProtection="1">
      <alignment horizontal="left" vertical="center"/>
      <protection hidden="1"/>
    </xf>
    <xf numFmtId="167" fontId="7" fillId="0" borderId="37" xfId="6" applyNumberFormat="1" applyFont="1" applyFill="1" applyBorder="1" applyAlignment="1" applyProtection="1">
      <alignment horizontal="left" vertical="center"/>
      <protection hidden="1"/>
    </xf>
    <xf numFmtId="174" fontId="5" fillId="0" borderId="0" xfId="4" applyNumberFormat="1" applyFont="1"/>
    <xf numFmtId="1" fontId="5" fillId="0" borderId="3" xfId="4" applyNumberFormat="1" applyFont="1" applyBorder="1" applyAlignment="1">
      <alignment horizontal="center"/>
    </xf>
    <xf numFmtId="4" fontId="5" fillId="2" borderId="0" xfId="4" applyNumberFormat="1" applyFont="1" applyFill="1" applyAlignment="1">
      <alignment vertical="center"/>
    </xf>
    <xf numFmtId="167" fontId="23" fillId="2" borderId="3" xfId="0" applyNumberFormat="1" applyFont="1" applyFill="1" applyBorder="1" applyAlignment="1" applyProtection="1">
      <alignment horizontal="center" vertical="center" wrapText="1"/>
    </xf>
    <xf numFmtId="165" fontId="24" fillId="0" borderId="38" xfId="7" applyFont="1" applyFill="1" applyBorder="1" applyAlignment="1">
      <alignment horizontal="justify" vertical="center"/>
    </xf>
    <xf numFmtId="0" fontId="6" fillId="2" borderId="0" xfId="4" applyFont="1" applyFill="1" applyBorder="1" applyAlignment="1">
      <alignment vertical="top" wrapText="1"/>
    </xf>
    <xf numFmtId="167" fontId="5" fillId="0" borderId="1" xfId="6" applyNumberFormat="1" applyFont="1" applyFill="1" applyBorder="1" applyAlignment="1" applyProtection="1">
      <alignment horizontal="left" vertical="center"/>
      <protection hidden="1"/>
    </xf>
    <xf numFmtId="166" fontId="5" fillId="0" borderId="39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/>
    <xf numFmtId="0" fontId="0" fillId="0" borderId="40" xfId="0" applyBorder="1" applyAlignment="1">
      <alignment horizontal="center" vertical="top"/>
    </xf>
    <xf numFmtId="168" fontId="6" fillId="0" borderId="28" xfId="4" applyNumberFormat="1" applyFont="1" applyBorder="1" applyAlignment="1">
      <alignment horizontal="center"/>
    </xf>
    <xf numFmtId="166" fontId="6" fillId="9" borderId="0" xfId="4" applyNumberFormat="1" applyFont="1" applyFill="1" applyAlignment="1">
      <alignment horizontal="center"/>
    </xf>
    <xf numFmtId="0" fontId="5" fillId="0" borderId="0" xfId="4" applyFont="1" applyAlignment="1">
      <alignment horizontal="center"/>
    </xf>
    <xf numFmtId="168" fontId="6" fillId="0" borderId="3" xfId="5" applyNumberFormat="1" applyFont="1" applyBorder="1" applyAlignment="1">
      <alignment horizontal="center"/>
    </xf>
    <xf numFmtId="167" fontId="20" fillId="10" borderId="0" xfId="0" applyNumberFormat="1" applyFont="1" applyFill="1" applyBorder="1" applyAlignment="1" applyProtection="1">
      <alignment horizontal="center" vertical="center" wrapText="1"/>
    </xf>
    <xf numFmtId="168" fontId="5" fillId="0" borderId="0" xfId="4" applyNumberFormat="1" applyFont="1" applyBorder="1" applyAlignment="1">
      <alignment horizontal="center"/>
    </xf>
    <xf numFmtId="167" fontId="5" fillId="0" borderId="0" xfId="4" applyNumberFormat="1" applyFont="1"/>
    <xf numFmtId="166" fontId="19" fillId="4" borderId="3" xfId="5" applyNumberFormat="1" applyFont="1" applyFill="1" applyBorder="1" applyAlignment="1">
      <alignment horizontal="center" vertical="center"/>
    </xf>
    <xf numFmtId="169" fontId="19" fillId="4" borderId="3" xfId="5" applyNumberFormat="1" applyFont="1" applyFill="1" applyBorder="1" applyAlignment="1">
      <alignment horizontal="center" vertical="center"/>
    </xf>
    <xf numFmtId="167" fontId="6" fillId="6" borderId="1" xfId="6" applyNumberFormat="1" applyFont="1" applyFill="1" applyBorder="1" applyAlignment="1" applyProtection="1">
      <alignment vertical="center"/>
      <protection hidden="1"/>
    </xf>
    <xf numFmtId="166" fontId="9" fillId="6" borderId="2" xfId="1" applyNumberFormat="1" applyFont="1" applyFill="1" applyBorder="1" applyAlignment="1"/>
    <xf numFmtId="167" fontId="5" fillId="4" borderId="28" xfId="6" applyNumberFormat="1" applyFont="1" applyFill="1" applyBorder="1" applyAlignment="1" applyProtection="1">
      <alignment horizontal="left" vertical="center"/>
      <protection hidden="1"/>
    </xf>
    <xf numFmtId="167" fontId="6" fillId="6" borderId="3" xfId="6" applyNumberFormat="1" applyFont="1" applyFill="1" applyBorder="1" applyAlignment="1" applyProtection="1">
      <alignment vertical="center"/>
      <protection hidden="1"/>
    </xf>
    <xf numFmtId="10" fontId="5" fillId="0" borderId="3" xfId="4" applyNumberFormat="1" applyFont="1" applyBorder="1" applyAlignment="1">
      <alignment horizontal="center"/>
    </xf>
    <xf numFmtId="167" fontId="25" fillId="2" borderId="3" xfId="0" applyNumberFormat="1" applyFont="1" applyFill="1" applyBorder="1" applyAlignment="1" applyProtection="1">
      <alignment horizontal="center" vertical="center" wrapText="1"/>
    </xf>
    <xf numFmtId="167" fontId="7" fillId="2" borderId="41" xfId="6" applyNumberFormat="1" applyFont="1" applyFill="1" applyBorder="1" applyAlignment="1" applyProtection="1">
      <alignment horizontal="left" vertical="center"/>
      <protection hidden="1"/>
    </xf>
    <xf numFmtId="167" fontId="7" fillId="2" borderId="3" xfId="6" applyNumberFormat="1" applyFont="1" applyFill="1" applyBorder="1" applyAlignment="1" applyProtection="1">
      <alignment vertical="center"/>
      <protection hidden="1"/>
    </xf>
    <xf numFmtId="0" fontId="5" fillId="0" borderId="3" xfId="4" applyFont="1" applyBorder="1" applyAlignment="1">
      <alignment horizontal="left"/>
    </xf>
    <xf numFmtId="0" fontId="6" fillId="0" borderId="3" xfId="4" applyFont="1" applyBorder="1" applyAlignment="1">
      <alignment horizontal="left"/>
    </xf>
    <xf numFmtId="0" fontId="5" fillId="0" borderId="3" xfId="4" applyFont="1" applyBorder="1" applyAlignment="1">
      <alignment horizontal="left" wrapText="1"/>
    </xf>
    <xf numFmtId="0" fontId="2" fillId="4" borderId="42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0" fillId="0" borderId="43" xfId="0" applyBorder="1"/>
    <xf numFmtId="0" fontId="0" fillId="0" borderId="43" xfId="0" applyBorder="1" applyAlignment="1">
      <alignment horizontal="center"/>
    </xf>
    <xf numFmtId="0" fontId="0" fillId="11" borderId="43" xfId="0" applyFill="1" applyBorder="1"/>
    <xf numFmtId="0" fontId="0" fillId="0" borderId="44" xfId="0" applyBorder="1"/>
    <xf numFmtId="0" fontId="0" fillId="0" borderId="44" xfId="0" applyFill="1" applyBorder="1" applyAlignment="1">
      <alignment horizontal="center"/>
    </xf>
    <xf numFmtId="0" fontId="0" fillId="0" borderId="3" xfId="0" applyBorder="1"/>
    <xf numFmtId="0" fontId="2" fillId="0" borderId="0" xfId="0" applyFont="1"/>
    <xf numFmtId="166" fontId="5" fillId="0" borderId="0" xfId="4" applyNumberFormat="1" applyFont="1"/>
    <xf numFmtId="1" fontId="16" fillId="6" borderId="3" xfId="1" applyNumberFormat="1" applyFont="1" applyFill="1" applyBorder="1" applyAlignment="1"/>
    <xf numFmtId="0" fontId="6" fillId="4" borderId="6" xfId="4" applyFont="1" applyFill="1" applyBorder="1" applyAlignment="1">
      <alignment horizontal="center" vertical="center" wrapText="1"/>
    </xf>
    <xf numFmtId="0" fontId="6" fillId="4" borderId="4" xfId="4" applyFont="1" applyFill="1" applyBorder="1" applyAlignment="1">
      <alignment horizontal="center" vertical="center"/>
    </xf>
    <xf numFmtId="0" fontId="6" fillId="4" borderId="3" xfId="4" applyFont="1" applyFill="1" applyBorder="1" applyAlignment="1">
      <alignment horizontal="center" vertical="center"/>
    </xf>
    <xf numFmtId="0" fontId="9" fillId="4" borderId="28" xfId="4" applyFont="1" applyFill="1" applyBorder="1" applyAlignment="1">
      <alignment horizontal="center" vertical="center"/>
    </xf>
    <xf numFmtId="0" fontId="9" fillId="4" borderId="29" xfId="4" applyFont="1" applyFill="1" applyBorder="1" applyAlignment="1">
      <alignment horizontal="center" vertical="center"/>
    </xf>
    <xf numFmtId="0" fontId="9" fillId="4" borderId="10" xfId="4" applyFont="1" applyFill="1" applyBorder="1" applyAlignment="1">
      <alignment horizontal="center" vertical="center" wrapText="1"/>
    </xf>
    <xf numFmtId="0" fontId="0" fillId="0" borderId="0" xfId="0" applyBorder="1"/>
    <xf numFmtId="0" fontId="9" fillId="3" borderId="0" xfId="4" applyFont="1" applyFill="1" applyBorder="1" applyAlignment="1">
      <alignment horizontal="center" vertical="center" wrapText="1"/>
    </xf>
    <xf numFmtId="1" fontId="7" fillId="0" borderId="28" xfId="5" applyNumberFormat="1" applyFont="1" applyFill="1" applyBorder="1" applyAlignment="1">
      <alignment horizontal="center" vertical="center"/>
    </xf>
    <xf numFmtId="0" fontId="9" fillId="3" borderId="3" xfId="4" applyFont="1" applyFill="1" applyBorder="1" applyAlignment="1">
      <alignment horizontal="center" vertical="center" wrapText="1"/>
    </xf>
    <xf numFmtId="43" fontId="5" fillId="0" borderId="0" xfId="4" applyNumberFormat="1" applyFont="1"/>
    <xf numFmtId="0" fontId="7" fillId="2" borderId="37" xfId="6" applyFont="1" applyFill="1" applyBorder="1" applyAlignment="1">
      <alignment vertical="center"/>
    </xf>
    <xf numFmtId="172" fontId="7" fillId="2" borderId="36" xfId="6" applyNumberFormat="1" applyFont="1" applyFill="1" applyBorder="1" applyAlignment="1">
      <alignment horizontal="center" vertical="center"/>
    </xf>
    <xf numFmtId="172" fontId="7" fillId="2" borderId="37" xfId="6" applyNumberFormat="1" applyFont="1" applyFill="1" applyBorder="1" applyAlignment="1">
      <alignment horizontal="center" vertical="center"/>
    </xf>
    <xf numFmtId="172" fontId="7" fillId="0" borderId="37" xfId="6" applyNumberFormat="1" applyFont="1" applyFill="1" applyBorder="1" applyAlignment="1">
      <alignment horizontal="center" vertical="center"/>
    </xf>
    <xf numFmtId="173" fontId="7" fillId="2" borderId="36" xfId="6" applyNumberFormat="1" applyFont="1" applyFill="1" applyBorder="1" applyAlignment="1">
      <alignment vertical="center"/>
    </xf>
    <xf numFmtId="173" fontId="7" fillId="2" borderId="37" xfId="6" applyNumberFormat="1" applyFont="1" applyFill="1" applyBorder="1" applyAlignment="1">
      <alignment vertical="center"/>
    </xf>
    <xf numFmtId="167" fontId="25" fillId="2" borderId="0" xfId="0" applyNumberFormat="1" applyFont="1" applyFill="1" applyBorder="1" applyAlignment="1" applyProtection="1">
      <alignment horizontal="center" vertical="center" wrapText="1"/>
    </xf>
    <xf numFmtId="167" fontId="23" fillId="2" borderId="0" xfId="0" applyNumberFormat="1" applyFont="1" applyFill="1" applyBorder="1" applyAlignment="1" applyProtection="1">
      <alignment horizontal="center" vertical="center" wrapText="1"/>
    </xf>
    <xf numFmtId="0" fontId="5" fillId="11" borderId="0" xfId="4" applyFont="1" applyFill="1" applyBorder="1"/>
    <xf numFmtId="0" fontId="5" fillId="11" borderId="0" xfId="4" applyFont="1" applyFill="1"/>
    <xf numFmtId="166" fontId="5" fillId="10" borderId="22" xfId="4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4" borderId="33" xfId="4" applyFont="1" applyFill="1" applyBorder="1" applyAlignment="1">
      <alignment horizontal="center" vertical="center"/>
    </xf>
    <xf numFmtId="0" fontId="6" fillId="4" borderId="34" xfId="4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center" vertical="center"/>
    </xf>
    <xf numFmtId="0" fontId="18" fillId="4" borderId="1" xfId="4" applyFont="1" applyFill="1" applyBorder="1" applyAlignment="1">
      <alignment horizontal="center" vertical="center"/>
    </xf>
    <xf numFmtId="0" fontId="18" fillId="4" borderId="2" xfId="4" applyFont="1" applyFill="1" applyBorder="1" applyAlignment="1">
      <alignment horizontal="center" vertical="center"/>
    </xf>
    <xf numFmtId="0" fontId="6" fillId="4" borderId="17" xfId="4" applyFont="1" applyFill="1" applyBorder="1" applyAlignment="1">
      <alignment horizontal="center" vertical="center" wrapText="1"/>
    </xf>
    <xf numFmtId="0" fontId="6" fillId="4" borderId="18" xfId="4" applyFont="1" applyFill="1" applyBorder="1" applyAlignment="1">
      <alignment horizontal="center" vertical="center" wrapText="1"/>
    </xf>
    <xf numFmtId="0" fontId="6" fillId="4" borderId="19" xfId="4" applyFont="1" applyFill="1" applyBorder="1" applyAlignment="1">
      <alignment horizontal="center" vertical="center" wrapText="1"/>
    </xf>
    <xf numFmtId="0" fontId="6" fillId="4" borderId="20" xfId="4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vertical="top" wrapText="1"/>
    </xf>
    <xf numFmtId="0" fontId="6" fillId="2" borderId="0" xfId="4" applyFont="1" applyFill="1" applyBorder="1" applyAlignment="1">
      <alignment horizontal="left" vertical="top" wrapText="1"/>
    </xf>
    <xf numFmtId="0" fontId="5" fillId="2" borderId="0" xfId="4" applyFont="1" applyFill="1" applyBorder="1" applyAlignment="1">
      <alignment horizontal="left" vertical="top" wrapText="1"/>
    </xf>
    <xf numFmtId="0" fontId="5" fillId="2" borderId="23" xfId="4" applyFont="1" applyFill="1" applyBorder="1" applyAlignment="1">
      <alignment horizontal="left" vertical="top" wrapText="1"/>
    </xf>
    <xf numFmtId="0" fontId="5" fillId="2" borderId="24" xfId="4" applyFont="1" applyFill="1" applyBorder="1" applyAlignment="1">
      <alignment horizontal="left" vertical="top" wrapText="1"/>
    </xf>
    <xf numFmtId="0" fontId="5" fillId="2" borderId="25" xfId="4" applyFont="1" applyFill="1" applyBorder="1" applyAlignment="1">
      <alignment horizontal="left" vertical="top" wrapText="1"/>
    </xf>
    <xf numFmtId="0" fontId="5" fillId="2" borderId="26" xfId="4" applyFont="1" applyFill="1" applyBorder="1" applyAlignment="1">
      <alignment horizontal="left" vertical="top" wrapText="1"/>
    </xf>
    <xf numFmtId="0" fontId="6" fillId="2" borderId="33" xfId="4" applyFont="1" applyFill="1" applyBorder="1" applyAlignment="1">
      <alignment horizontal="left" vertical="top" wrapText="1"/>
    </xf>
    <xf numFmtId="0" fontId="6" fillId="2" borderId="34" xfId="4" applyFont="1" applyFill="1" applyBorder="1" applyAlignment="1">
      <alignment horizontal="left" vertical="top" wrapText="1"/>
    </xf>
    <xf numFmtId="0" fontId="6" fillId="2" borderId="23" xfId="4" applyFont="1" applyFill="1" applyBorder="1" applyAlignment="1">
      <alignment horizontal="left" vertical="top" wrapText="1"/>
    </xf>
    <xf numFmtId="0" fontId="6" fillId="2" borderId="24" xfId="4" applyFont="1" applyFill="1" applyBorder="1" applyAlignment="1">
      <alignment horizontal="left" vertical="top" wrapText="1"/>
    </xf>
    <xf numFmtId="0" fontId="6" fillId="2" borderId="25" xfId="4" applyFont="1" applyFill="1" applyBorder="1" applyAlignment="1">
      <alignment horizontal="left" vertical="top" wrapText="1"/>
    </xf>
    <xf numFmtId="0" fontId="6" fillId="2" borderId="26" xfId="4" applyFont="1" applyFill="1" applyBorder="1" applyAlignment="1">
      <alignment horizontal="left" vertical="top" wrapText="1"/>
    </xf>
    <xf numFmtId="0" fontId="5" fillId="2" borderId="33" xfId="4" applyFont="1" applyFill="1" applyBorder="1" applyAlignment="1">
      <alignment horizontal="left" vertical="top" wrapText="1"/>
    </xf>
    <xf numFmtId="0" fontId="5" fillId="2" borderId="34" xfId="4" applyFont="1" applyFill="1" applyBorder="1" applyAlignment="1">
      <alignment horizontal="left" vertical="top" wrapText="1"/>
    </xf>
    <xf numFmtId="0" fontId="6" fillId="4" borderId="30" xfId="4" applyFont="1" applyFill="1" applyBorder="1" applyAlignment="1">
      <alignment horizontal="center" vertical="center"/>
    </xf>
    <xf numFmtId="0" fontId="6" fillId="4" borderId="32" xfId="4" applyFont="1" applyFill="1" applyBorder="1" applyAlignment="1">
      <alignment horizontal="center" vertical="center"/>
    </xf>
    <xf numFmtId="0" fontId="11" fillId="4" borderId="30" xfId="4" applyFont="1" applyFill="1" applyBorder="1" applyAlignment="1">
      <alignment horizontal="center" vertical="center"/>
    </xf>
    <xf numFmtId="0" fontId="11" fillId="4" borderId="31" xfId="4" applyFont="1" applyFill="1" applyBorder="1" applyAlignment="1">
      <alignment horizontal="center" vertical="center"/>
    </xf>
    <xf numFmtId="0" fontId="11" fillId="4" borderId="32" xfId="4" applyFont="1" applyFill="1" applyBorder="1" applyAlignment="1">
      <alignment horizontal="center" vertical="center"/>
    </xf>
    <xf numFmtId="0" fontId="11" fillId="2" borderId="9" xfId="4" applyFont="1" applyFill="1" applyBorder="1" applyAlignment="1">
      <alignment horizontal="center" vertical="center"/>
    </xf>
    <xf numFmtId="0" fontId="11" fillId="2" borderId="0" xfId="4" applyFont="1" applyFill="1" applyBorder="1" applyAlignment="1">
      <alignment horizontal="center" vertical="center"/>
    </xf>
    <xf numFmtId="0" fontId="11" fillId="2" borderId="10" xfId="4" applyFont="1" applyFill="1" applyBorder="1" applyAlignment="1">
      <alignment horizontal="center" vertical="center"/>
    </xf>
    <xf numFmtId="171" fontId="11" fillId="0" borderId="9" xfId="4" applyNumberFormat="1" applyFont="1" applyBorder="1" applyAlignment="1">
      <alignment horizontal="center"/>
    </xf>
    <xf numFmtId="171" fontId="11" fillId="0" borderId="0" xfId="4" applyNumberFormat="1" applyFont="1" applyBorder="1" applyAlignment="1">
      <alignment horizontal="center"/>
    </xf>
    <xf numFmtId="171" fontId="11" fillId="0" borderId="10" xfId="4" applyNumberFormat="1" applyFont="1" applyBorder="1" applyAlignment="1">
      <alignment horizontal="center"/>
    </xf>
    <xf numFmtId="171" fontId="11" fillId="0" borderId="0" xfId="4" applyNumberFormat="1" applyFont="1" applyAlignment="1">
      <alignment horizontal="center"/>
    </xf>
    <xf numFmtId="0" fontId="5" fillId="0" borderId="0" xfId="4" applyFont="1" applyFill="1" applyBorder="1" applyAlignment="1">
      <alignment horizontal="left" vertical="top" wrapText="1"/>
    </xf>
    <xf numFmtId="0" fontId="5" fillId="0" borderId="23" xfId="4" applyFont="1" applyFill="1" applyBorder="1" applyAlignment="1">
      <alignment horizontal="left" vertical="top" wrapText="1"/>
    </xf>
    <xf numFmtId="0" fontId="6" fillId="4" borderId="13" xfId="4" applyFont="1" applyFill="1" applyBorder="1" applyAlignment="1">
      <alignment horizontal="center" vertical="center"/>
    </xf>
    <xf numFmtId="0" fontId="6" fillId="4" borderId="14" xfId="4" applyFont="1" applyFill="1" applyBorder="1" applyAlignment="1">
      <alignment horizontal="center" vertical="center"/>
    </xf>
    <xf numFmtId="0" fontId="6" fillId="3" borderId="11" xfId="4" applyFont="1" applyFill="1" applyBorder="1" applyAlignment="1">
      <alignment horizontal="center" vertical="center" wrapText="1"/>
    </xf>
    <xf numFmtId="0" fontId="6" fillId="3" borderId="12" xfId="4" applyFont="1" applyFill="1" applyBorder="1" applyAlignment="1">
      <alignment horizontal="center" vertical="center" wrapText="1"/>
    </xf>
    <xf numFmtId="0" fontId="6" fillId="5" borderId="23" xfId="4" applyFont="1" applyFill="1" applyBorder="1" applyAlignment="1">
      <alignment horizontal="center" vertical="center"/>
    </xf>
    <xf numFmtId="0" fontId="6" fillId="5" borderId="24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left" vertical="top" wrapText="1"/>
    </xf>
    <xf numFmtId="0" fontId="5" fillId="0" borderId="25" xfId="4" applyFont="1" applyFill="1" applyBorder="1" applyAlignment="1">
      <alignment horizontal="left" vertical="top" wrapText="1"/>
    </xf>
    <xf numFmtId="0" fontId="5" fillId="0" borderId="26" xfId="4" applyFont="1" applyFill="1" applyBorder="1" applyAlignment="1">
      <alignment horizontal="left" vertical="top" wrapText="1"/>
    </xf>
    <xf numFmtId="0" fontId="6" fillId="2" borderId="17" xfId="4" applyFont="1" applyFill="1" applyBorder="1" applyAlignment="1">
      <alignment horizontal="left" vertical="top" wrapText="1"/>
    </xf>
    <xf numFmtId="0" fontId="6" fillId="2" borderId="18" xfId="4" applyFont="1" applyFill="1" applyBorder="1" applyAlignment="1">
      <alignment horizontal="left" vertical="top" wrapText="1"/>
    </xf>
    <xf numFmtId="0" fontId="11" fillId="4" borderId="3" xfId="4" applyFont="1" applyFill="1" applyBorder="1" applyAlignment="1">
      <alignment horizontal="center" vertical="center"/>
    </xf>
    <xf numFmtId="0" fontId="12" fillId="7" borderId="9" xfId="4" applyFont="1" applyFill="1" applyBorder="1" applyAlignment="1">
      <alignment horizontal="center"/>
    </xf>
    <xf numFmtId="0" fontId="12" fillId="7" borderId="0" xfId="4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6" fillId="5" borderId="11" xfId="4" applyFont="1" applyFill="1" applyBorder="1" applyAlignment="1">
      <alignment horizontal="center" vertical="center"/>
    </xf>
    <xf numFmtId="0" fontId="6" fillId="5" borderId="12" xfId="4" applyFont="1" applyFill="1" applyBorder="1" applyAlignment="1">
      <alignment horizontal="center" vertical="center"/>
    </xf>
    <xf numFmtId="0" fontId="18" fillId="4" borderId="13" xfId="4" applyFont="1" applyFill="1" applyBorder="1" applyAlignment="1">
      <alignment horizontal="center" vertical="center"/>
    </xf>
    <xf numFmtId="0" fontId="18" fillId="4" borderId="14" xfId="4" applyFont="1" applyFill="1" applyBorder="1" applyAlignment="1">
      <alignment horizontal="center" vertical="center"/>
    </xf>
  </cellXfs>
  <cellStyles count="619">
    <cellStyle name="Actual Date" xfId="12"/>
    <cellStyle name="Actual Date 10" xfId="13"/>
    <cellStyle name="Actual Date 11" xfId="14"/>
    <cellStyle name="Actual Date 12" xfId="15"/>
    <cellStyle name="Actual Date 13" xfId="16"/>
    <cellStyle name="Actual Date 14" xfId="17"/>
    <cellStyle name="Actual Date 15" xfId="18"/>
    <cellStyle name="Actual Date 16" xfId="19"/>
    <cellStyle name="Actual Date 17" xfId="20"/>
    <cellStyle name="Actual Date 18" xfId="21"/>
    <cellStyle name="Actual Date 19" xfId="22"/>
    <cellStyle name="Actual Date 2" xfId="23"/>
    <cellStyle name="Actual Date 20" xfId="24"/>
    <cellStyle name="Actual Date 21" xfId="25"/>
    <cellStyle name="Actual Date 22" xfId="26"/>
    <cellStyle name="Actual Date 23" xfId="27"/>
    <cellStyle name="Actual Date 24" xfId="28"/>
    <cellStyle name="Actual Date 25" xfId="29"/>
    <cellStyle name="Actual Date 26" xfId="30"/>
    <cellStyle name="Actual Date 27" xfId="31"/>
    <cellStyle name="Actual Date 28" xfId="32"/>
    <cellStyle name="Actual Date 29" xfId="33"/>
    <cellStyle name="Actual Date 3" xfId="34"/>
    <cellStyle name="Actual Date 30" xfId="35"/>
    <cellStyle name="Actual Date 31" xfId="36"/>
    <cellStyle name="Actual Date 32" xfId="37"/>
    <cellStyle name="Actual Date 33" xfId="38"/>
    <cellStyle name="Actual Date 34" xfId="39"/>
    <cellStyle name="Actual Date 35" xfId="40"/>
    <cellStyle name="Actual Date 36" xfId="41"/>
    <cellStyle name="Actual Date 37" xfId="42"/>
    <cellStyle name="Actual Date 38" xfId="43"/>
    <cellStyle name="Actual Date 39" xfId="44"/>
    <cellStyle name="Actual Date 4" xfId="45"/>
    <cellStyle name="Actual Date 40" xfId="46"/>
    <cellStyle name="Actual Date 41" xfId="47"/>
    <cellStyle name="Actual Date 42" xfId="48"/>
    <cellStyle name="Actual Date 43" xfId="49"/>
    <cellStyle name="Actual Date 44" xfId="50"/>
    <cellStyle name="Actual Date 45" xfId="51"/>
    <cellStyle name="Actual Date 46" xfId="52"/>
    <cellStyle name="Actual Date 47" xfId="53"/>
    <cellStyle name="Actual Date 48" xfId="54"/>
    <cellStyle name="Actual Date 49" xfId="55"/>
    <cellStyle name="Actual Date 5" xfId="56"/>
    <cellStyle name="Actual Date 50" xfId="57"/>
    <cellStyle name="Actual Date 51" xfId="58"/>
    <cellStyle name="Actual Date 52" xfId="59"/>
    <cellStyle name="Actual Date 53" xfId="60"/>
    <cellStyle name="Actual Date 54" xfId="61"/>
    <cellStyle name="Actual Date 55" xfId="62"/>
    <cellStyle name="Actual Date 56" xfId="63"/>
    <cellStyle name="Actual Date 57" xfId="64"/>
    <cellStyle name="Actual Date 58" xfId="65"/>
    <cellStyle name="Actual Date 59" xfId="66"/>
    <cellStyle name="Actual Date 6" xfId="67"/>
    <cellStyle name="Actual Date 60" xfId="68"/>
    <cellStyle name="Actual Date 61" xfId="69"/>
    <cellStyle name="Actual Date 62" xfId="70"/>
    <cellStyle name="Actual Date 63" xfId="71"/>
    <cellStyle name="Actual Date 64" xfId="72"/>
    <cellStyle name="Actual Date 65" xfId="73"/>
    <cellStyle name="Actual Date 66" xfId="74"/>
    <cellStyle name="Actual Date 67" xfId="75"/>
    <cellStyle name="Actual Date 68" xfId="76"/>
    <cellStyle name="Actual Date 69" xfId="77"/>
    <cellStyle name="Actual Date 7" xfId="78"/>
    <cellStyle name="Actual Date 8" xfId="79"/>
    <cellStyle name="Actual Date 9" xfId="80"/>
    <cellStyle name="Coma 2" xfId="81"/>
    <cellStyle name="Coma 2 2" xfId="82"/>
    <cellStyle name="Coma 2 3" xfId="83"/>
    <cellStyle name="Coma 3" xfId="84"/>
    <cellStyle name="Comma 10" xfId="86"/>
    <cellStyle name="Comma 11" xfId="87"/>
    <cellStyle name="Comma 12" xfId="88"/>
    <cellStyle name="Comma 13" xfId="89"/>
    <cellStyle name="Comma 14" xfId="90"/>
    <cellStyle name="Comma 2" xfId="7"/>
    <cellStyle name="Comma 2 2" xfId="91"/>
    <cellStyle name="Comma 3" xfId="92"/>
    <cellStyle name="Comma 4" xfId="93"/>
    <cellStyle name="Comma 4 2" xfId="94"/>
    <cellStyle name="Comma 4 2 2" xfId="95"/>
    <cellStyle name="Comma 4 3" xfId="96"/>
    <cellStyle name="Comma 4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omma_PD 05-01-01" xfId="105"/>
    <cellStyle name="Currency 2" xfId="107"/>
    <cellStyle name="Currency 3" xfId="108"/>
    <cellStyle name="Currency 4" xfId="109"/>
    <cellStyle name="Date" xfId="110"/>
    <cellStyle name="Euro" xfId="111"/>
    <cellStyle name="Fixed" xfId="112"/>
    <cellStyle name="Good 2" xfId="113"/>
    <cellStyle name="Grey" xfId="114"/>
    <cellStyle name="HEADER" xfId="115"/>
    <cellStyle name="Heading1" xfId="116"/>
    <cellStyle name="Heading2" xfId="117"/>
    <cellStyle name="HIGHLIGHT" xfId="118"/>
    <cellStyle name="Hyperlink 2 10" xfId="119"/>
    <cellStyle name="Hyperlink 2 11" xfId="120"/>
    <cellStyle name="Hyperlink 2 12" xfId="121"/>
    <cellStyle name="Hyperlink 2 13" xfId="122"/>
    <cellStyle name="Hyperlink 2 14" xfId="123"/>
    <cellStyle name="Hyperlink 2 15" xfId="124"/>
    <cellStyle name="Hyperlink 2 16" xfId="125"/>
    <cellStyle name="Hyperlink 2 17" xfId="126"/>
    <cellStyle name="Hyperlink 2 18" xfId="127"/>
    <cellStyle name="Hyperlink 2 19" xfId="128"/>
    <cellStyle name="Hyperlink 2 2" xfId="129"/>
    <cellStyle name="Hyperlink 2 20" xfId="130"/>
    <cellStyle name="Hyperlink 2 21" xfId="131"/>
    <cellStyle name="Hyperlink 2 3" xfId="132"/>
    <cellStyle name="Hyperlink 2 4" xfId="133"/>
    <cellStyle name="Hyperlink 2 5" xfId="134"/>
    <cellStyle name="Hyperlink 2 6" xfId="135"/>
    <cellStyle name="Hyperlink 2 7" xfId="136"/>
    <cellStyle name="Hyperlink 2 8" xfId="137"/>
    <cellStyle name="Hyperlink 2 9" xfId="138"/>
    <cellStyle name="Hyperlink 25" xfId="139"/>
    <cellStyle name="Input [yellow]" xfId="140"/>
    <cellStyle name="Millares" xfId="1" builtinId="3"/>
    <cellStyle name="Millares 2" xfId="5"/>
    <cellStyle name="Millares 3" xfId="141"/>
    <cellStyle name="Millares 4" xfId="85"/>
    <cellStyle name="Moneda 2" xfId="106"/>
    <cellStyle name="no dec" xfId="142"/>
    <cellStyle name="Normal" xfId="0" builtinId="0"/>
    <cellStyle name="Normal - Style1" xfId="143"/>
    <cellStyle name="Normal 10" xfId="10"/>
    <cellStyle name="Normal 11" xfId="144"/>
    <cellStyle name="Normal 12" xfId="145"/>
    <cellStyle name="Normal 13" xfId="146"/>
    <cellStyle name="Normal 14" xfId="11"/>
    <cellStyle name="Normal 14 10" xfId="147"/>
    <cellStyle name="Normal 14 11" xfId="148"/>
    <cellStyle name="Normal 14 12" xfId="149"/>
    <cellStyle name="Normal 14 13" xfId="150"/>
    <cellStyle name="Normal 14 14" xfId="151"/>
    <cellStyle name="Normal 14 15" xfId="152"/>
    <cellStyle name="Normal 14 16" xfId="153"/>
    <cellStyle name="Normal 14 17" xfId="154"/>
    <cellStyle name="Normal 14 18" xfId="155"/>
    <cellStyle name="Normal 14 2" xfId="156"/>
    <cellStyle name="Normal 14 2 2" xfId="157"/>
    <cellStyle name="Normal 14 2 2 2" xfId="158"/>
    <cellStyle name="Normal 14 2 3" xfId="159"/>
    <cellStyle name="Normal 14 3" xfId="160"/>
    <cellStyle name="Normal 14 3 2" xfId="161"/>
    <cellStyle name="Normal 14 3 2 2" xfId="162"/>
    <cellStyle name="Normal 14 3 3" xfId="163"/>
    <cellStyle name="Normal 14 4" xfId="164"/>
    <cellStyle name="Normal 14 4 2" xfId="165"/>
    <cellStyle name="Normal 14 5" xfId="166"/>
    <cellStyle name="Normal 14 5 2" xfId="167"/>
    <cellStyle name="Normal 14 6" xfId="168"/>
    <cellStyle name="Normal 14 7" xfId="169"/>
    <cellStyle name="Normal 14 8" xfId="170"/>
    <cellStyle name="Normal 14 9" xfId="171"/>
    <cellStyle name="Normal 15 10" xfId="172"/>
    <cellStyle name="Normal 15 11" xfId="173"/>
    <cellStyle name="Normal 15 12" xfId="174"/>
    <cellStyle name="Normal 15 13" xfId="175"/>
    <cellStyle name="Normal 15 14" xfId="176"/>
    <cellStyle name="Normal 15 15" xfId="177"/>
    <cellStyle name="Normal 15 16" xfId="178"/>
    <cellStyle name="Normal 15 17" xfId="179"/>
    <cellStyle name="Normal 15 2" xfId="180"/>
    <cellStyle name="Normal 15 3" xfId="181"/>
    <cellStyle name="Normal 15 4" xfId="182"/>
    <cellStyle name="Normal 15 5" xfId="183"/>
    <cellStyle name="Normal 15 6" xfId="184"/>
    <cellStyle name="Normal 15 7" xfId="185"/>
    <cellStyle name="Normal 15 8" xfId="186"/>
    <cellStyle name="Normal 15 9" xfId="187"/>
    <cellStyle name="Normal 16" xfId="188"/>
    <cellStyle name="Normal 16 10" xfId="189"/>
    <cellStyle name="Normal 16 11" xfId="190"/>
    <cellStyle name="Normal 16 12" xfId="191"/>
    <cellStyle name="Normal 16 13" xfId="192"/>
    <cellStyle name="Normal 16 14" xfId="193"/>
    <cellStyle name="Normal 16 15" xfId="194"/>
    <cellStyle name="Normal 16 16" xfId="195"/>
    <cellStyle name="Normal 16 17" xfId="196"/>
    <cellStyle name="Normal 16 2" xfId="197"/>
    <cellStyle name="Normal 16 3" xfId="198"/>
    <cellStyle name="Normal 16 4" xfId="199"/>
    <cellStyle name="Normal 16 5" xfId="200"/>
    <cellStyle name="Normal 16 6" xfId="201"/>
    <cellStyle name="Normal 16 7" xfId="202"/>
    <cellStyle name="Normal 16 8" xfId="203"/>
    <cellStyle name="Normal 16 9" xfId="204"/>
    <cellStyle name="Normal 17 2" xfId="205"/>
    <cellStyle name="Normal 17 2 2" xfId="206"/>
    <cellStyle name="Normal 17 3" xfId="207"/>
    <cellStyle name="Normal 17 4" xfId="208"/>
    <cellStyle name="Normal 18" xfId="209"/>
    <cellStyle name="Normal 18 2" xfId="210"/>
    <cellStyle name="Normal 18 3" xfId="211"/>
    <cellStyle name="Normal 19" xfId="212"/>
    <cellStyle name="Normal 19 3" xfId="213"/>
    <cellStyle name="Normal 2" xfId="2"/>
    <cellStyle name="Normal 2 10" xfId="214"/>
    <cellStyle name="Normal 2 11" xfId="215"/>
    <cellStyle name="Normal 2 2" xfId="6"/>
    <cellStyle name="Normal 2 2 2" xfId="217"/>
    <cellStyle name="Normal 2 2 3" xfId="216"/>
    <cellStyle name="Normal 2 3" xfId="218"/>
    <cellStyle name="Normal 2 3 2" xfId="219"/>
    <cellStyle name="Normal 2 4" xfId="220"/>
    <cellStyle name="Normal 2 5" xfId="221"/>
    <cellStyle name="Normal 2 6" xfId="222"/>
    <cellStyle name="Normal 2 7" xfId="223"/>
    <cellStyle name="Normal 2 9" xfId="224"/>
    <cellStyle name="Normal 20 2" xfId="225"/>
    <cellStyle name="Normal 21" xfId="226"/>
    <cellStyle name="Normal 22" xfId="227"/>
    <cellStyle name="Normal 22 2" xfId="228"/>
    <cellStyle name="Normal 23" xfId="229"/>
    <cellStyle name="Normal 24" xfId="230"/>
    <cellStyle name="Normal 25" xfId="231"/>
    <cellStyle name="Normal 26" xfId="232"/>
    <cellStyle name="Normal 26 2" xfId="233"/>
    <cellStyle name="Normal 27" xfId="234"/>
    <cellStyle name="Normal 27 2" xfId="235"/>
    <cellStyle name="Normal 28" xfId="236"/>
    <cellStyle name="Normal 28 2" xfId="237"/>
    <cellStyle name="Normal 29" xfId="238"/>
    <cellStyle name="Normal 3" xfId="4"/>
    <cellStyle name="Normal 3 2" xfId="240"/>
    <cellStyle name="Normal 3 2 2" xfId="241"/>
    <cellStyle name="Normal 3 3" xfId="239"/>
    <cellStyle name="Normal 30" xfId="242"/>
    <cellStyle name="Normal 31" xfId="243"/>
    <cellStyle name="Normal 32" xfId="244"/>
    <cellStyle name="Normal 33" xfId="245"/>
    <cellStyle name="Normal 34" xfId="246"/>
    <cellStyle name="Normal 35" xfId="247"/>
    <cellStyle name="Normal 36" xfId="248"/>
    <cellStyle name="Normal 37" xfId="249"/>
    <cellStyle name="Normal 38" xfId="250"/>
    <cellStyle name="Normal 39" xfId="251"/>
    <cellStyle name="Normal 4" xfId="3"/>
    <cellStyle name="Normal 4 2" xfId="252"/>
    <cellStyle name="Normal 40" xfId="253"/>
    <cellStyle name="Normal 41" xfId="254"/>
    <cellStyle name="Normal 42" xfId="255"/>
    <cellStyle name="Normal 43" xfId="256"/>
    <cellStyle name="Normal 44" xfId="257"/>
    <cellStyle name="Normal 45" xfId="258"/>
    <cellStyle name="Normal 46" xfId="259"/>
    <cellStyle name="Normal 47" xfId="260"/>
    <cellStyle name="Normal 48" xfId="261"/>
    <cellStyle name="Normal 49" xfId="262"/>
    <cellStyle name="Normal 5" xfId="263"/>
    <cellStyle name="Normal 50" xfId="264"/>
    <cellStyle name="Normal 51" xfId="265"/>
    <cellStyle name="Normal 52" xfId="266"/>
    <cellStyle name="Normal 53" xfId="267"/>
    <cellStyle name="Normal 54" xfId="268"/>
    <cellStyle name="Normal 55" xfId="269"/>
    <cellStyle name="Normal 56" xfId="270"/>
    <cellStyle name="Normal 57" xfId="271"/>
    <cellStyle name="Normal 58" xfId="272"/>
    <cellStyle name="Normal 59" xfId="273"/>
    <cellStyle name="Normal 6" xfId="274"/>
    <cellStyle name="Normal 60" xfId="275"/>
    <cellStyle name="Normal 61" xfId="276"/>
    <cellStyle name="Normal 62" xfId="277"/>
    <cellStyle name="Normal 63" xfId="278"/>
    <cellStyle name="Normal 64" xfId="279"/>
    <cellStyle name="Normal 65" xfId="280"/>
    <cellStyle name="Normal 66" xfId="281"/>
    <cellStyle name="Normal 67" xfId="282"/>
    <cellStyle name="Normal 68" xfId="283"/>
    <cellStyle name="Normal 69" xfId="284"/>
    <cellStyle name="Normal 7" xfId="285"/>
    <cellStyle name="Normal 70" xfId="286"/>
    <cellStyle name="Normal 71" xfId="287"/>
    <cellStyle name="Normal 72" xfId="288"/>
    <cellStyle name="Normal 73" xfId="289"/>
    <cellStyle name="Normal 74" xfId="290"/>
    <cellStyle name="Normal 75" xfId="291"/>
    <cellStyle name="Normal 76" xfId="292"/>
    <cellStyle name="Normal 77" xfId="293"/>
    <cellStyle name="Normal 78" xfId="294"/>
    <cellStyle name="Normal 79" xfId="295"/>
    <cellStyle name="Normal 8" xfId="296"/>
    <cellStyle name="Normal 8 10" xfId="297"/>
    <cellStyle name="Normal 8 11" xfId="298"/>
    <cellStyle name="Normal 8 12" xfId="299"/>
    <cellStyle name="Normal 8 13" xfId="300"/>
    <cellStyle name="Normal 8 14" xfId="301"/>
    <cellStyle name="Normal 8 15" xfId="302"/>
    <cellStyle name="Normal 8 16" xfId="303"/>
    <cellStyle name="Normal 8 17" xfId="304"/>
    <cellStyle name="Normal 8 18" xfId="305"/>
    <cellStyle name="Normal 8 19" xfId="306"/>
    <cellStyle name="Normal 8 2" xfId="307"/>
    <cellStyle name="Normal 8 20" xfId="308"/>
    <cellStyle name="Normal 8 21" xfId="309"/>
    <cellStyle name="Normal 8 3" xfId="310"/>
    <cellStyle name="Normal 8 4" xfId="311"/>
    <cellStyle name="Normal 8 5" xfId="312"/>
    <cellStyle name="Normal 8 6" xfId="313"/>
    <cellStyle name="Normal 8 7" xfId="314"/>
    <cellStyle name="Normal 8 8" xfId="315"/>
    <cellStyle name="Normal 8 9" xfId="316"/>
    <cellStyle name="Normal 80" xfId="317"/>
    <cellStyle name="Normal 81" xfId="318"/>
    <cellStyle name="Normal 82" xfId="319"/>
    <cellStyle name="Normal 83" xfId="320"/>
    <cellStyle name="Normal 9" xfId="321"/>
    <cellStyle name="Percent [2]" xfId="322"/>
    <cellStyle name="Percent 10" xfId="323"/>
    <cellStyle name="Percent 100" xfId="324"/>
    <cellStyle name="Percent 101" xfId="325"/>
    <cellStyle name="Percent 102" xfId="326"/>
    <cellStyle name="Percent 103" xfId="327"/>
    <cellStyle name="Percent 104" xfId="328"/>
    <cellStyle name="Percent 105" xfId="329"/>
    <cellStyle name="Percent 106" xfId="330"/>
    <cellStyle name="Percent 107" xfId="331"/>
    <cellStyle name="Percent 108" xfId="332"/>
    <cellStyle name="Percent 109" xfId="333"/>
    <cellStyle name="Percent 11" xfId="334"/>
    <cellStyle name="Percent 11 2" xfId="335"/>
    <cellStyle name="Percent 110" xfId="336"/>
    <cellStyle name="Percent 111" xfId="337"/>
    <cellStyle name="Percent 112" xfId="338"/>
    <cellStyle name="Percent 12" xfId="339"/>
    <cellStyle name="Percent 12 2" xfId="340"/>
    <cellStyle name="Percent 13" xfId="341"/>
    <cellStyle name="Percent 13 2" xfId="342"/>
    <cellStyle name="Percent 14" xfId="343"/>
    <cellStyle name="Percent 14 2" xfId="344"/>
    <cellStyle name="Percent 15" xfId="345"/>
    <cellStyle name="Percent 15 2" xfId="346"/>
    <cellStyle name="Percent 16" xfId="347"/>
    <cellStyle name="Percent 16 2" xfId="348"/>
    <cellStyle name="Percent 17" xfId="349"/>
    <cellStyle name="Percent 17 2" xfId="350"/>
    <cellStyle name="Percent 18" xfId="351"/>
    <cellStyle name="Percent 18 2" xfId="352"/>
    <cellStyle name="Percent 19" xfId="353"/>
    <cellStyle name="Percent 19 2" xfId="354"/>
    <cellStyle name="Percent 2" xfId="355"/>
    <cellStyle name="Percent 20" xfId="356"/>
    <cellStyle name="Percent 20 2" xfId="357"/>
    <cellStyle name="Percent 21" xfId="358"/>
    <cellStyle name="Percent 21 2" xfId="359"/>
    <cellStyle name="Percent 22" xfId="360"/>
    <cellStyle name="Percent 22 2" xfId="361"/>
    <cellStyle name="Percent 23" xfId="362"/>
    <cellStyle name="Percent 23 2" xfId="363"/>
    <cellStyle name="Percent 24" xfId="364"/>
    <cellStyle name="Percent 24 2" xfId="365"/>
    <cellStyle name="Percent 25" xfId="366"/>
    <cellStyle name="Percent 25 2" xfId="367"/>
    <cellStyle name="Percent 26" xfId="368"/>
    <cellStyle name="Percent 26 2" xfId="369"/>
    <cellStyle name="Percent 27" xfId="370"/>
    <cellStyle name="Percent 27 2" xfId="371"/>
    <cellStyle name="Percent 28" xfId="372"/>
    <cellStyle name="Percent 28 2" xfId="373"/>
    <cellStyle name="Percent 29" xfId="374"/>
    <cellStyle name="Percent 29 2" xfId="375"/>
    <cellStyle name="Percent 3" xfId="376"/>
    <cellStyle name="Percent 30" xfId="377"/>
    <cellStyle name="Percent 30 2" xfId="378"/>
    <cellStyle name="Percent 31" xfId="379"/>
    <cellStyle name="Percent 31 2" xfId="380"/>
    <cellStyle name="Percent 32" xfId="381"/>
    <cellStyle name="Percent 32 2" xfId="382"/>
    <cellStyle name="Percent 33" xfId="383"/>
    <cellStyle name="Percent 33 2" xfId="384"/>
    <cellStyle name="Percent 34" xfId="385"/>
    <cellStyle name="Percent 34 2" xfId="386"/>
    <cellStyle name="Percent 35" xfId="387"/>
    <cellStyle name="Percent 35 2" xfId="388"/>
    <cellStyle name="Percent 36" xfId="389"/>
    <cellStyle name="Percent 36 2" xfId="390"/>
    <cellStyle name="Percent 37" xfId="391"/>
    <cellStyle name="Percent 37 2" xfId="392"/>
    <cellStyle name="Percent 38" xfId="393"/>
    <cellStyle name="Percent 38 2" xfId="394"/>
    <cellStyle name="Percent 39" xfId="395"/>
    <cellStyle name="Percent 39 2" xfId="396"/>
    <cellStyle name="Percent 4" xfId="397"/>
    <cellStyle name="Percent 4 2" xfId="398"/>
    <cellStyle name="Percent 4 3" xfId="399"/>
    <cellStyle name="Percent 4 4" xfId="400"/>
    <cellStyle name="Percent 40" xfId="401"/>
    <cellStyle name="Percent 40 2" xfId="402"/>
    <cellStyle name="Percent 41" xfId="403"/>
    <cellStyle name="Percent 41 2" xfId="404"/>
    <cellStyle name="Percent 42" xfId="405"/>
    <cellStyle name="Percent 42 2" xfId="406"/>
    <cellStyle name="Percent 43" xfId="407"/>
    <cellStyle name="Percent 43 2" xfId="408"/>
    <cellStyle name="Percent 44" xfId="409"/>
    <cellStyle name="Percent 44 2" xfId="410"/>
    <cellStyle name="Percent 45" xfId="411"/>
    <cellStyle name="Percent 45 2" xfId="412"/>
    <cellStyle name="Percent 46" xfId="413"/>
    <cellStyle name="Percent 46 2" xfId="414"/>
    <cellStyle name="Percent 47" xfId="415"/>
    <cellStyle name="Percent 47 2" xfId="416"/>
    <cellStyle name="Percent 48" xfId="417"/>
    <cellStyle name="Percent 48 2" xfId="418"/>
    <cellStyle name="Percent 49" xfId="419"/>
    <cellStyle name="Percent 49 2" xfId="420"/>
    <cellStyle name="Percent 5" xfId="421"/>
    <cellStyle name="Percent 50" xfId="422"/>
    <cellStyle name="Percent 50 2" xfId="423"/>
    <cellStyle name="Percent 51" xfId="424"/>
    <cellStyle name="Percent 51 2" xfId="425"/>
    <cellStyle name="Percent 52" xfId="426"/>
    <cellStyle name="Percent 52 2" xfId="427"/>
    <cellStyle name="Percent 53" xfId="428"/>
    <cellStyle name="Percent 53 2" xfId="429"/>
    <cellStyle name="Percent 54" xfId="430"/>
    <cellStyle name="Percent 54 2" xfId="431"/>
    <cellStyle name="Percent 55" xfId="432"/>
    <cellStyle name="Percent 55 2" xfId="433"/>
    <cellStyle name="Percent 56" xfId="434"/>
    <cellStyle name="Percent 56 2" xfId="435"/>
    <cellStyle name="Percent 57" xfId="436"/>
    <cellStyle name="Percent 57 2" xfId="437"/>
    <cellStyle name="Percent 58" xfId="438"/>
    <cellStyle name="Percent 58 2" xfId="439"/>
    <cellStyle name="Percent 59" xfId="440"/>
    <cellStyle name="Percent 59 2" xfId="441"/>
    <cellStyle name="Percent 6" xfId="442"/>
    <cellStyle name="Percent 6 2" xfId="443"/>
    <cellStyle name="Percent 60" xfId="444"/>
    <cellStyle name="Percent 60 2" xfId="445"/>
    <cellStyle name="Percent 61" xfId="446"/>
    <cellStyle name="Percent 61 2" xfId="447"/>
    <cellStyle name="Percent 62" xfId="448"/>
    <cellStyle name="Percent 62 2" xfId="449"/>
    <cellStyle name="Percent 63" xfId="450"/>
    <cellStyle name="Percent 63 2" xfId="451"/>
    <cellStyle name="Percent 64" xfId="452"/>
    <cellStyle name="Percent 64 2" xfId="453"/>
    <cellStyle name="Percent 65" xfId="454"/>
    <cellStyle name="Percent 65 2" xfId="455"/>
    <cellStyle name="Percent 66" xfId="456"/>
    <cellStyle name="Percent 66 2" xfId="457"/>
    <cellStyle name="Percent 67" xfId="458"/>
    <cellStyle name="Percent 67 2" xfId="459"/>
    <cellStyle name="Percent 68" xfId="460"/>
    <cellStyle name="Percent 68 2" xfId="461"/>
    <cellStyle name="Percent 69" xfId="462"/>
    <cellStyle name="Percent 69 2" xfId="463"/>
    <cellStyle name="Percent 7" xfId="464"/>
    <cellStyle name="Percent 7 2" xfId="465"/>
    <cellStyle name="Percent 70" xfId="466"/>
    <cellStyle name="Percent 71" xfId="467"/>
    <cellStyle name="Percent 72" xfId="468"/>
    <cellStyle name="Percent 73" xfId="469"/>
    <cellStyle name="Percent 74" xfId="470"/>
    <cellStyle name="Percent 75" xfId="471"/>
    <cellStyle name="Percent 76" xfId="472"/>
    <cellStyle name="Percent 77" xfId="473"/>
    <cellStyle name="Percent 78" xfId="474"/>
    <cellStyle name="Percent 79" xfId="475"/>
    <cellStyle name="Percent 8" xfId="476"/>
    <cellStyle name="Percent 8 2" xfId="477"/>
    <cellStyle name="Percent 80" xfId="478"/>
    <cellStyle name="Percent 81" xfId="479"/>
    <cellStyle name="Percent 82" xfId="480"/>
    <cellStyle name="Percent 83" xfId="481"/>
    <cellStyle name="Percent 84" xfId="482"/>
    <cellStyle name="Percent 85" xfId="483"/>
    <cellStyle name="Percent 86" xfId="484"/>
    <cellStyle name="Percent 87" xfId="485"/>
    <cellStyle name="Percent 88" xfId="486"/>
    <cellStyle name="Percent 89" xfId="487"/>
    <cellStyle name="Percent 9" xfId="488"/>
    <cellStyle name="Percent 9 2" xfId="489"/>
    <cellStyle name="Percent 90" xfId="490"/>
    <cellStyle name="Percent 91" xfId="491"/>
    <cellStyle name="Percent 92" xfId="492"/>
    <cellStyle name="Percent 93" xfId="493"/>
    <cellStyle name="Percent 94" xfId="494"/>
    <cellStyle name="Percent 95" xfId="495"/>
    <cellStyle name="Percent 96" xfId="496"/>
    <cellStyle name="Percent 97" xfId="497"/>
    <cellStyle name="Percent 98" xfId="498"/>
    <cellStyle name="Percent 99" xfId="499"/>
    <cellStyle name="Porcentaje" xfId="9" builtinId="5"/>
    <cellStyle name="Porcentaje 2" xfId="8"/>
    <cellStyle name="Porcentual 3" xfId="500"/>
    <cellStyle name="Total 10" xfId="501"/>
    <cellStyle name="Total 10 2" xfId="502"/>
    <cellStyle name="Total 11" xfId="503"/>
    <cellStyle name="Total 11 2" xfId="504"/>
    <cellStyle name="Total 12" xfId="505"/>
    <cellStyle name="Total 12 2" xfId="506"/>
    <cellStyle name="Total 13" xfId="507"/>
    <cellStyle name="Total 13 2" xfId="508"/>
    <cellStyle name="Total 14" xfId="509"/>
    <cellStyle name="Total 14 2" xfId="510"/>
    <cellStyle name="Total 15" xfId="511"/>
    <cellStyle name="Total 15 2" xfId="512"/>
    <cellStyle name="Total 16" xfId="513"/>
    <cellStyle name="Total 16 2" xfId="514"/>
    <cellStyle name="Total 17" xfId="515"/>
    <cellStyle name="Total 17 2" xfId="516"/>
    <cellStyle name="Total 18" xfId="517"/>
    <cellStyle name="Total 18 2" xfId="518"/>
    <cellStyle name="Total 19" xfId="519"/>
    <cellStyle name="Total 19 2" xfId="520"/>
    <cellStyle name="Total 2" xfId="521"/>
    <cellStyle name="Total 20" xfId="522"/>
    <cellStyle name="Total 20 2" xfId="523"/>
    <cellStyle name="Total 21" xfId="524"/>
    <cellStyle name="Total 21 2" xfId="525"/>
    <cellStyle name="Total 22" xfId="526"/>
    <cellStyle name="Total 22 2" xfId="527"/>
    <cellStyle name="Total 23" xfId="528"/>
    <cellStyle name="Total 23 2" xfId="529"/>
    <cellStyle name="Total 24" xfId="530"/>
    <cellStyle name="Total 24 2" xfId="531"/>
    <cellStyle name="Total 25" xfId="532"/>
    <cellStyle name="Total 25 2" xfId="533"/>
    <cellStyle name="Total 3" xfId="534"/>
    <cellStyle name="Total 3 2" xfId="535"/>
    <cellStyle name="Total 4" xfId="536"/>
    <cellStyle name="Total 4 2" xfId="537"/>
    <cellStyle name="Total 5" xfId="538"/>
    <cellStyle name="Total 5 2" xfId="539"/>
    <cellStyle name="Total 6" xfId="540"/>
    <cellStyle name="Total 6 2" xfId="541"/>
    <cellStyle name="Total 7" xfId="542"/>
    <cellStyle name="Total 7 2" xfId="543"/>
    <cellStyle name="Total 8" xfId="544"/>
    <cellStyle name="Total 8 2" xfId="545"/>
    <cellStyle name="Total 9" xfId="546"/>
    <cellStyle name="Total 9 2" xfId="547"/>
    <cellStyle name="Unprot" xfId="548"/>
    <cellStyle name="Unprot$" xfId="549"/>
    <cellStyle name="Unprot$ 10" xfId="550"/>
    <cellStyle name="Unprot$ 11" xfId="551"/>
    <cellStyle name="Unprot$ 12" xfId="552"/>
    <cellStyle name="Unprot$ 13" xfId="553"/>
    <cellStyle name="Unprot$ 14" xfId="554"/>
    <cellStyle name="Unprot$ 15" xfId="555"/>
    <cellStyle name="Unprot$ 16" xfId="556"/>
    <cellStyle name="Unprot$ 17" xfId="557"/>
    <cellStyle name="Unprot$ 18" xfId="558"/>
    <cellStyle name="Unprot$ 19" xfId="559"/>
    <cellStyle name="Unprot$ 2" xfId="560"/>
    <cellStyle name="Unprot$ 20" xfId="561"/>
    <cellStyle name="Unprot$ 21" xfId="562"/>
    <cellStyle name="Unprot$ 22" xfId="563"/>
    <cellStyle name="Unprot$ 23" xfId="564"/>
    <cellStyle name="Unprot$ 24" xfId="565"/>
    <cellStyle name="Unprot$ 25" xfId="566"/>
    <cellStyle name="Unprot$ 26" xfId="567"/>
    <cellStyle name="Unprot$ 27" xfId="568"/>
    <cellStyle name="Unprot$ 28" xfId="569"/>
    <cellStyle name="Unprot$ 29" xfId="570"/>
    <cellStyle name="Unprot$ 3" xfId="571"/>
    <cellStyle name="Unprot$ 30" xfId="572"/>
    <cellStyle name="Unprot$ 31" xfId="573"/>
    <cellStyle name="Unprot$ 32" xfId="574"/>
    <cellStyle name="Unprot$ 33" xfId="575"/>
    <cellStyle name="Unprot$ 34" xfId="576"/>
    <cellStyle name="Unprot$ 35" xfId="577"/>
    <cellStyle name="Unprot$ 36" xfId="578"/>
    <cellStyle name="Unprot$ 37" xfId="579"/>
    <cellStyle name="Unprot$ 38" xfId="580"/>
    <cellStyle name="Unprot$ 39" xfId="581"/>
    <cellStyle name="Unprot$ 4" xfId="582"/>
    <cellStyle name="Unprot$ 40" xfId="583"/>
    <cellStyle name="Unprot$ 41" xfId="584"/>
    <cellStyle name="Unprot$ 42" xfId="585"/>
    <cellStyle name="Unprot$ 43" xfId="586"/>
    <cellStyle name="Unprot$ 44" xfId="587"/>
    <cellStyle name="Unprot$ 45" xfId="588"/>
    <cellStyle name="Unprot$ 46" xfId="589"/>
    <cellStyle name="Unprot$ 47" xfId="590"/>
    <cellStyle name="Unprot$ 48" xfId="591"/>
    <cellStyle name="Unprot$ 49" xfId="592"/>
    <cellStyle name="Unprot$ 5" xfId="593"/>
    <cellStyle name="Unprot$ 50" xfId="594"/>
    <cellStyle name="Unprot$ 51" xfId="595"/>
    <cellStyle name="Unprot$ 52" xfId="596"/>
    <cellStyle name="Unprot$ 53" xfId="597"/>
    <cellStyle name="Unprot$ 54" xfId="598"/>
    <cellStyle name="Unprot$ 55" xfId="599"/>
    <cellStyle name="Unprot$ 56" xfId="600"/>
    <cellStyle name="Unprot$ 57" xfId="601"/>
    <cellStyle name="Unprot$ 58" xfId="602"/>
    <cellStyle name="Unprot$ 59" xfId="603"/>
    <cellStyle name="Unprot$ 6" xfId="604"/>
    <cellStyle name="Unprot$ 60" xfId="605"/>
    <cellStyle name="Unprot$ 61" xfId="606"/>
    <cellStyle name="Unprot$ 62" xfId="607"/>
    <cellStyle name="Unprot$ 63" xfId="608"/>
    <cellStyle name="Unprot$ 64" xfId="609"/>
    <cellStyle name="Unprot$ 65" xfId="610"/>
    <cellStyle name="Unprot$ 66" xfId="611"/>
    <cellStyle name="Unprot$ 67" xfId="612"/>
    <cellStyle name="Unprot$ 68" xfId="613"/>
    <cellStyle name="Unprot$ 69" xfId="614"/>
    <cellStyle name="Unprot$ 7" xfId="615"/>
    <cellStyle name="Unprot$ 8" xfId="616"/>
    <cellStyle name="Unprot$ 9" xfId="617"/>
    <cellStyle name="Unprotect" xfId="618"/>
  </cellStyles>
  <dxfs count="106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ill>
        <patternFill>
          <bgColor indexed="1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b val="0"/>
        <i val="0"/>
        <condense val="0"/>
        <extend val="0"/>
        <color indexed="18"/>
      </font>
      <fill>
        <patternFill>
          <bgColor indexed="26"/>
        </patternFill>
      </fill>
    </dxf>
    <dxf>
      <font>
        <color theme="0"/>
      </font>
    </dxf>
    <dxf>
      <font>
        <color theme="0"/>
      </font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  <dxf>
      <font>
        <b val="0"/>
        <i/>
        <condense val="0"/>
        <extend val="0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25530095254947"/>
          <c:y val="0.10025074631029769"/>
          <c:w val="0.80881698074257569"/>
          <c:h val="0.6014354267220936"/>
        </c:manualLayout>
      </c:layout>
      <c:lineChart>
        <c:grouping val="standard"/>
        <c:varyColors val="0"/>
        <c:ser>
          <c:idx val="3"/>
          <c:order val="0"/>
          <c:tx>
            <c:v>Oferta</c:v>
          </c:tx>
          <c:spPr>
            <a:ln w="19050">
              <a:solidFill>
                <a:srgbClr val="333399"/>
              </a:solidFill>
              <a:prstDash val="solid"/>
            </a:ln>
          </c:spPr>
          <c:marker>
            <c:spPr>
              <a:solidFill>
                <a:schemeClr val="accent1">
                  <a:lumMod val="75000"/>
                </a:schemeClr>
              </a:solidFill>
              <a:ln w="19050"/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Data!$D$9:$AA$9</c:f>
              <c:numCache>
                <c:formatCode>#,##0.0</c:formatCode>
                <c:ptCount val="24"/>
                <c:pt idx="0">
                  <c:v>2074.4300000000003</c:v>
                </c:pt>
                <c:pt idx="1">
                  <c:v>1927.0000000000002</c:v>
                </c:pt>
                <c:pt idx="2">
                  <c:v>1831.6600000000003</c:v>
                </c:pt>
                <c:pt idx="3">
                  <c:v>1701.48</c:v>
                </c:pt>
                <c:pt idx="4">
                  <c:v>1678.0700000000002</c:v>
                </c:pt>
                <c:pt idx="5">
                  <c:v>1702.5</c:v>
                </c:pt>
                <c:pt idx="6">
                  <c:v>1753.4800000000002</c:v>
                </c:pt>
                <c:pt idx="7">
                  <c:v>1885.36</c:v>
                </c:pt>
                <c:pt idx="8">
                  <c:v>2095.29</c:v>
                </c:pt>
                <c:pt idx="9">
                  <c:v>2125.62</c:v>
                </c:pt>
                <c:pt idx="10">
                  <c:v>2157.4500000000003</c:v>
                </c:pt>
                <c:pt idx="11">
                  <c:v>2120.1499999999996</c:v>
                </c:pt>
                <c:pt idx="12">
                  <c:v>2112.7600000000002</c:v>
                </c:pt>
                <c:pt idx="13">
                  <c:v>2100.21</c:v>
                </c:pt>
                <c:pt idx="14">
                  <c:v>2124.33</c:v>
                </c:pt>
                <c:pt idx="15">
                  <c:v>2137.56</c:v>
                </c:pt>
                <c:pt idx="16">
                  <c:v>2093.25</c:v>
                </c:pt>
                <c:pt idx="17">
                  <c:v>2113.0300000000002</c:v>
                </c:pt>
                <c:pt idx="18">
                  <c:v>2210.98</c:v>
                </c:pt>
                <c:pt idx="19">
                  <c:v>2278.6800000000007</c:v>
                </c:pt>
                <c:pt idx="20">
                  <c:v>2250.44</c:v>
                </c:pt>
                <c:pt idx="21">
                  <c:v>2218.38</c:v>
                </c:pt>
                <c:pt idx="22">
                  <c:v>2171.5</c:v>
                </c:pt>
                <c:pt idx="23">
                  <c:v>2174.79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98-4588-80AC-192C6BBAFC65}"/>
            </c:ext>
          </c:extLst>
        </c:ser>
        <c:ser>
          <c:idx val="5"/>
          <c:order val="2"/>
          <c:tx>
            <c:v>No Servida</c:v>
          </c:tx>
          <c:spPr>
            <a:ln w="12700">
              <a:solidFill>
                <a:srgbClr val="000080"/>
              </a:solidFill>
              <a:prstDash val="solid"/>
            </a:ln>
          </c:spP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Data!$D$11:$AA$11</c:f>
              <c:numCache>
                <c:formatCode>#,##0.0</c:formatCode>
                <c:ptCount val="24"/>
                <c:pt idx="0">
                  <c:v>106.94</c:v>
                </c:pt>
                <c:pt idx="1">
                  <c:v>157.82999999999998</c:v>
                </c:pt>
                <c:pt idx="2">
                  <c:v>189.79000000000002</c:v>
                </c:pt>
                <c:pt idx="3">
                  <c:v>235.85000000000002</c:v>
                </c:pt>
                <c:pt idx="4">
                  <c:v>312.24</c:v>
                </c:pt>
                <c:pt idx="5">
                  <c:v>297.24</c:v>
                </c:pt>
                <c:pt idx="6">
                  <c:v>356.84000000000003</c:v>
                </c:pt>
                <c:pt idx="7">
                  <c:v>374.44</c:v>
                </c:pt>
                <c:pt idx="8">
                  <c:v>380.02000000000004</c:v>
                </c:pt>
                <c:pt idx="9">
                  <c:v>363.49</c:v>
                </c:pt>
                <c:pt idx="10">
                  <c:v>396.05999999999995</c:v>
                </c:pt>
                <c:pt idx="11">
                  <c:v>433.7</c:v>
                </c:pt>
                <c:pt idx="12">
                  <c:v>395.83</c:v>
                </c:pt>
                <c:pt idx="13">
                  <c:v>412.23999999999995</c:v>
                </c:pt>
                <c:pt idx="14">
                  <c:v>433.54999999999995</c:v>
                </c:pt>
                <c:pt idx="15">
                  <c:v>442.91999999999996</c:v>
                </c:pt>
                <c:pt idx="16">
                  <c:v>403.72</c:v>
                </c:pt>
                <c:pt idx="17">
                  <c:v>296.45</c:v>
                </c:pt>
                <c:pt idx="18">
                  <c:v>393.54999999999995</c:v>
                </c:pt>
                <c:pt idx="19">
                  <c:v>297.99</c:v>
                </c:pt>
                <c:pt idx="20">
                  <c:v>314.77</c:v>
                </c:pt>
                <c:pt idx="21">
                  <c:v>312.5</c:v>
                </c:pt>
                <c:pt idx="22">
                  <c:v>239.76</c:v>
                </c:pt>
                <c:pt idx="23">
                  <c:v>77.25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98-4588-80AC-192C6BBAFC65}"/>
            </c:ext>
          </c:extLst>
        </c:ser>
        <c:ser>
          <c:idx val="2"/>
          <c:order val="4"/>
          <c:tx>
            <c:v>Demanda</c:v>
          </c:tx>
          <c:spPr>
            <a:ln w="19050">
              <a:solidFill>
                <a:sysClr val="windowText" lastClr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1"/>
              </a:solidFill>
              <a:ln w="19050">
                <a:solidFill>
                  <a:sysClr val="windowText" lastClr="00000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Data!$D$10:$AA$10</c:f>
              <c:numCache>
                <c:formatCode>#,##0.0</c:formatCode>
                <c:ptCount val="24"/>
                <c:pt idx="0">
                  <c:v>2181.3700000000003</c:v>
                </c:pt>
                <c:pt idx="1">
                  <c:v>2084.8300000000004</c:v>
                </c:pt>
                <c:pt idx="2">
                  <c:v>2021.4500000000003</c:v>
                </c:pt>
                <c:pt idx="3">
                  <c:v>1937.33</c:v>
                </c:pt>
                <c:pt idx="4">
                  <c:v>1990.3100000000002</c:v>
                </c:pt>
                <c:pt idx="5">
                  <c:v>1999.74</c:v>
                </c:pt>
                <c:pt idx="6">
                  <c:v>2110.3200000000002</c:v>
                </c:pt>
                <c:pt idx="7">
                  <c:v>2259.7999999999997</c:v>
                </c:pt>
                <c:pt idx="8">
                  <c:v>2475.31</c:v>
                </c:pt>
                <c:pt idx="9">
                  <c:v>2489.1099999999997</c:v>
                </c:pt>
                <c:pt idx="10">
                  <c:v>2553.5100000000002</c:v>
                </c:pt>
                <c:pt idx="11">
                  <c:v>2553.8499999999995</c:v>
                </c:pt>
                <c:pt idx="12">
                  <c:v>2508.59</c:v>
                </c:pt>
                <c:pt idx="13">
                  <c:v>2512.4499999999998</c:v>
                </c:pt>
                <c:pt idx="14">
                  <c:v>2557.88</c:v>
                </c:pt>
                <c:pt idx="15">
                  <c:v>2580.48</c:v>
                </c:pt>
                <c:pt idx="16">
                  <c:v>2496.9700000000003</c:v>
                </c:pt>
                <c:pt idx="17">
                  <c:v>2409.48</c:v>
                </c:pt>
                <c:pt idx="18">
                  <c:v>2604.5299999999997</c:v>
                </c:pt>
                <c:pt idx="19">
                  <c:v>2576.670000000001</c:v>
                </c:pt>
                <c:pt idx="20">
                  <c:v>2565.21</c:v>
                </c:pt>
                <c:pt idx="21">
                  <c:v>2530.88</c:v>
                </c:pt>
                <c:pt idx="22">
                  <c:v>2411.2600000000002</c:v>
                </c:pt>
                <c:pt idx="23">
                  <c:v>2252.04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98-4588-80AC-192C6BBAFC65}"/>
            </c:ext>
          </c:extLst>
        </c:ser>
        <c:ser>
          <c:idx val="0"/>
          <c:order val="5"/>
          <c:tx>
            <c:v>No Servida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Data!$D$11:$AA$11</c:f>
              <c:numCache>
                <c:formatCode>#,##0.0</c:formatCode>
                <c:ptCount val="24"/>
                <c:pt idx="0">
                  <c:v>106.94</c:v>
                </c:pt>
                <c:pt idx="1">
                  <c:v>157.82999999999998</c:v>
                </c:pt>
                <c:pt idx="2">
                  <c:v>189.79000000000002</c:v>
                </c:pt>
                <c:pt idx="3">
                  <c:v>235.85000000000002</c:v>
                </c:pt>
                <c:pt idx="4">
                  <c:v>312.24</c:v>
                </c:pt>
                <c:pt idx="5">
                  <c:v>297.24</c:v>
                </c:pt>
                <c:pt idx="6">
                  <c:v>356.84000000000003</c:v>
                </c:pt>
                <c:pt idx="7">
                  <c:v>374.44</c:v>
                </c:pt>
                <c:pt idx="8">
                  <c:v>380.02000000000004</c:v>
                </c:pt>
                <c:pt idx="9">
                  <c:v>363.49</c:v>
                </c:pt>
                <c:pt idx="10">
                  <c:v>396.05999999999995</c:v>
                </c:pt>
                <c:pt idx="11">
                  <c:v>433.7</c:v>
                </c:pt>
                <c:pt idx="12">
                  <c:v>395.83</c:v>
                </c:pt>
                <c:pt idx="13">
                  <c:v>412.23999999999995</c:v>
                </c:pt>
                <c:pt idx="14">
                  <c:v>433.54999999999995</c:v>
                </c:pt>
                <c:pt idx="15">
                  <c:v>442.91999999999996</c:v>
                </c:pt>
                <c:pt idx="16">
                  <c:v>403.72</c:v>
                </c:pt>
                <c:pt idx="17">
                  <c:v>296.45</c:v>
                </c:pt>
                <c:pt idx="18">
                  <c:v>393.54999999999995</c:v>
                </c:pt>
                <c:pt idx="19">
                  <c:v>297.99</c:v>
                </c:pt>
                <c:pt idx="20">
                  <c:v>314.77</c:v>
                </c:pt>
                <c:pt idx="21">
                  <c:v>312.5</c:v>
                </c:pt>
                <c:pt idx="22">
                  <c:v>239.76</c:v>
                </c:pt>
                <c:pt idx="23">
                  <c:v>77.25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98-4588-80AC-192C6BBAF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70304"/>
        <c:axId val="327174224"/>
        <c:extLst>
          <c:ext xmlns:c15="http://schemas.microsoft.com/office/drawing/2012/chart" uri="{02D57815-91ED-43cb-92C2-25804820EDAC}">
            <c15:filteredLineSeries>
              <c15:ser>
                <c:idx val="4"/>
                <c:order val="1"/>
                <c:tx>
                  <c:v>Demanda</c:v>
                </c:tx>
                <c:spPr>
                  <a:ln w="12700">
                    <a:solidFill>
                      <a:srgbClr val="FF6600"/>
                    </a:solidFill>
                    <a:prstDash val="solid"/>
                  </a:ln>
                </c:spPr>
                <c:cat>
                  <c:numRef>
                    <c:extLst>
                      <c:ext uri="{02D57815-91ED-43cb-92C2-25804820EDAC}">
                        <c15:formulaRef>
                          <c15:sqref>Data!$D$8:$AA$8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Data!$D$10:$AA$10</c15:sqref>
                        </c15:formulaRef>
                      </c:ext>
                    </c:extLst>
                    <c:numCache>
                      <c:formatCode>#,##0.0</c:formatCode>
                      <c:ptCount val="24"/>
                      <c:pt idx="0">
                        <c:v>2181.3700000000003</c:v>
                      </c:pt>
                      <c:pt idx="1">
                        <c:v>2084.8300000000004</c:v>
                      </c:pt>
                      <c:pt idx="2">
                        <c:v>2021.4500000000003</c:v>
                      </c:pt>
                      <c:pt idx="3">
                        <c:v>1937.33</c:v>
                      </c:pt>
                      <c:pt idx="4">
                        <c:v>1990.3100000000002</c:v>
                      </c:pt>
                      <c:pt idx="5">
                        <c:v>1999.74</c:v>
                      </c:pt>
                      <c:pt idx="6">
                        <c:v>2110.3200000000002</c:v>
                      </c:pt>
                      <c:pt idx="7">
                        <c:v>2259.7999999999997</c:v>
                      </c:pt>
                      <c:pt idx="8">
                        <c:v>2475.31</c:v>
                      </c:pt>
                      <c:pt idx="9">
                        <c:v>2489.1099999999997</c:v>
                      </c:pt>
                      <c:pt idx="10">
                        <c:v>2553.5100000000002</c:v>
                      </c:pt>
                      <c:pt idx="11">
                        <c:v>2553.8499999999995</c:v>
                      </c:pt>
                      <c:pt idx="12">
                        <c:v>2508.59</c:v>
                      </c:pt>
                      <c:pt idx="13">
                        <c:v>2512.4499999999998</c:v>
                      </c:pt>
                      <c:pt idx="14">
                        <c:v>2557.88</c:v>
                      </c:pt>
                      <c:pt idx="15">
                        <c:v>2580.48</c:v>
                      </c:pt>
                      <c:pt idx="16">
                        <c:v>2496.9700000000003</c:v>
                      </c:pt>
                      <c:pt idx="17">
                        <c:v>2409.48</c:v>
                      </c:pt>
                      <c:pt idx="18">
                        <c:v>2604.5299999999997</c:v>
                      </c:pt>
                      <c:pt idx="19">
                        <c:v>2576.670000000001</c:v>
                      </c:pt>
                      <c:pt idx="20">
                        <c:v>2565.21</c:v>
                      </c:pt>
                      <c:pt idx="21">
                        <c:v>2530.88</c:v>
                      </c:pt>
                      <c:pt idx="22">
                        <c:v>2411.2600000000002</c:v>
                      </c:pt>
                      <c:pt idx="23">
                        <c:v>2252.04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E198-4588-80AC-192C6BBAFC65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v>Oferta</c:v>
                </c:tx>
                <c:spPr>
                  <a:ln w="12700">
                    <a:solidFill>
                      <a:srgbClr val="333399"/>
                    </a:solidFill>
                    <a:prstDash val="solid"/>
                  </a:ln>
                </c:spPr>
                <c:marker>
                  <c:symbol val="square"/>
                  <c:size val="5"/>
                  <c:spPr>
                    <a:solidFill>
                      <a:srgbClr val="333399"/>
                    </a:solidFill>
                    <a:ln>
                      <a:solidFill>
                        <a:srgbClr val="333399"/>
                      </a:solidFill>
                      <a:prstDash val="solid"/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Data!$D$8:$AA$8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Data!$D$9:$AA$9</c15:sqref>
                        </c15:formulaRef>
                      </c:ext>
                    </c:extLst>
                    <c:numCache>
                      <c:formatCode>#,##0.0</c:formatCode>
                      <c:ptCount val="24"/>
                      <c:pt idx="0">
                        <c:v>2074.4300000000003</c:v>
                      </c:pt>
                      <c:pt idx="1">
                        <c:v>1927.0000000000002</c:v>
                      </c:pt>
                      <c:pt idx="2">
                        <c:v>1831.6600000000003</c:v>
                      </c:pt>
                      <c:pt idx="3">
                        <c:v>1701.48</c:v>
                      </c:pt>
                      <c:pt idx="4">
                        <c:v>1678.0700000000002</c:v>
                      </c:pt>
                      <c:pt idx="5">
                        <c:v>1702.5</c:v>
                      </c:pt>
                      <c:pt idx="6">
                        <c:v>1753.4800000000002</c:v>
                      </c:pt>
                      <c:pt idx="7">
                        <c:v>1885.36</c:v>
                      </c:pt>
                      <c:pt idx="8">
                        <c:v>2095.29</c:v>
                      </c:pt>
                      <c:pt idx="9">
                        <c:v>2125.62</c:v>
                      </c:pt>
                      <c:pt idx="10">
                        <c:v>2157.4500000000003</c:v>
                      </c:pt>
                      <c:pt idx="11">
                        <c:v>2120.1499999999996</c:v>
                      </c:pt>
                      <c:pt idx="12">
                        <c:v>2112.7600000000002</c:v>
                      </c:pt>
                      <c:pt idx="13">
                        <c:v>2100.21</c:v>
                      </c:pt>
                      <c:pt idx="14">
                        <c:v>2124.33</c:v>
                      </c:pt>
                      <c:pt idx="15">
                        <c:v>2137.56</c:v>
                      </c:pt>
                      <c:pt idx="16">
                        <c:v>2093.25</c:v>
                      </c:pt>
                      <c:pt idx="17">
                        <c:v>2113.0300000000002</c:v>
                      </c:pt>
                      <c:pt idx="18">
                        <c:v>2210.98</c:v>
                      </c:pt>
                      <c:pt idx="19">
                        <c:v>2278.6800000000007</c:v>
                      </c:pt>
                      <c:pt idx="20">
                        <c:v>2250.44</c:v>
                      </c:pt>
                      <c:pt idx="21">
                        <c:v>2218.38</c:v>
                      </c:pt>
                      <c:pt idx="22">
                        <c:v>2171.5</c:v>
                      </c:pt>
                      <c:pt idx="23">
                        <c:v>2174.79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198-4588-80AC-192C6BBAFC65}"/>
                  </c:ext>
                </c:extLst>
              </c15:ser>
            </c15:filteredLineSeries>
          </c:ext>
        </c:extLst>
      </c:lineChart>
      <c:catAx>
        <c:axId val="32717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Horas</a:t>
                </a:r>
              </a:p>
            </c:rich>
          </c:tx>
          <c:layout>
            <c:manualLayout>
              <c:xMode val="edge"/>
              <c:yMode val="edge"/>
              <c:x val="0.47791205874546583"/>
              <c:y val="0.79848752645852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327174224"/>
        <c:crosses val="autoZero"/>
        <c:auto val="1"/>
        <c:lblAlgn val="ctr"/>
        <c:lblOffset val="100"/>
        <c:noMultiLvlLbl val="0"/>
      </c:catAx>
      <c:valAx>
        <c:axId val="327174224"/>
        <c:scaling>
          <c:orientation val="minMax"/>
          <c:max val="2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Mw</a:t>
                </a:r>
              </a:p>
            </c:rich>
          </c:tx>
          <c:layout>
            <c:manualLayout>
              <c:xMode val="edge"/>
              <c:yMode val="edge"/>
              <c:x val="4.2390073431832251E-2"/>
              <c:y val="0.36885744113553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327170304"/>
        <c:crosses val="autoZero"/>
        <c:crossBetween val="between"/>
        <c:majorUnit val="2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8919783605041582"/>
          <c:y val="0.79923174612273362"/>
          <c:w val="0.12992569016015498"/>
          <c:h val="0.13490948893852264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5225530095254947"/>
          <c:y val="0.17111531944582872"/>
          <c:w val="0.80881698074257569"/>
          <c:h val="0.53057082948430334"/>
        </c:manualLayout>
      </c:layout>
      <c:lineChart>
        <c:grouping val="standard"/>
        <c:varyColors val="0"/>
        <c:ser>
          <c:idx val="1"/>
          <c:order val="0"/>
          <c:tx>
            <c:v>Oferta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Data!$D$9:$AA$9</c:f>
              <c:numCache>
                <c:formatCode>#,##0.0</c:formatCode>
                <c:ptCount val="24"/>
                <c:pt idx="0">
                  <c:v>2074.4300000000003</c:v>
                </c:pt>
                <c:pt idx="1">
                  <c:v>1927.0000000000002</c:v>
                </c:pt>
                <c:pt idx="2">
                  <c:v>1831.6600000000003</c:v>
                </c:pt>
                <c:pt idx="3">
                  <c:v>1701.48</c:v>
                </c:pt>
                <c:pt idx="4">
                  <c:v>1678.0700000000002</c:v>
                </c:pt>
                <c:pt idx="5">
                  <c:v>1702.5</c:v>
                </c:pt>
                <c:pt idx="6">
                  <c:v>1753.4800000000002</c:v>
                </c:pt>
                <c:pt idx="7">
                  <c:v>1885.36</c:v>
                </c:pt>
                <c:pt idx="8">
                  <c:v>2095.29</c:v>
                </c:pt>
                <c:pt idx="9">
                  <c:v>2125.62</c:v>
                </c:pt>
                <c:pt idx="10">
                  <c:v>2157.4500000000003</c:v>
                </c:pt>
                <c:pt idx="11">
                  <c:v>2120.1499999999996</c:v>
                </c:pt>
                <c:pt idx="12">
                  <c:v>2112.7600000000002</c:v>
                </c:pt>
                <c:pt idx="13">
                  <c:v>2100.21</c:v>
                </c:pt>
                <c:pt idx="14">
                  <c:v>2124.33</c:v>
                </c:pt>
                <c:pt idx="15">
                  <c:v>2137.56</c:v>
                </c:pt>
                <c:pt idx="16">
                  <c:v>2093.25</c:v>
                </c:pt>
                <c:pt idx="17">
                  <c:v>2113.0300000000002</c:v>
                </c:pt>
                <c:pt idx="18">
                  <c:v>2210.98</c:v>
                </c:pt>
                <c:pt idx="19">
                  <c:v>2278.6800000000007</c:v>
                </c:pt>
                <c:pt idx="20">
                  <c:v>2250.44</c:v>
                </c:pt>
                <c:pt idx="21">
                  <c:v>2218.38</c:v>
                </c:pt>
                <c:pt idx="22">
                  <c:v>2171.5</c:v>
                </c:pt>
                <c:pt idx="23">
                  <c:v>2174.79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56-4B21-917D-96E2ED3C7E5E}"/>
            </c:ext>
          </c:extLst>
        </c:ser>
        <c:ser>
          <c:idx val="2"/>
          <c:order val="1"/>
          <c:tx>
            <c:v>Demanda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Data!$D$10:$AA$10</c:f>
              <c:numCache>
                <c:formatCode>#,##0.0</c:formatCode>
                <c:ptCount val="24"/>
                <c:pt idx="0">
                  <c:v>2181.3700000000003</c:v>
                </c:pt>
                <c:pt idx="1">
                  <c:v>2084.8300000000004</c:v>
                </c:pt>
                <c:pt idx="2">
                  <c:v>2021.4500000000003</c:v>
                </c:pt>
                <c:pt idx="3">
                  <c:v>1937.33</c:v>
                </c:pt>
                <c:pt idx="4">
                  <c:v>1990.3100000000002</c:v>
                </c:pt>
                <c:pt idx="5">
                  <c:v>1999.74</c:v>
                </c:pt>
                <c:pt idx="6">
                  <c:v>2110.3200000000002</c:v>
                </c:pt>
                <c:pt idx="7">
                  <c:v>2259.7999999999997</c:v>
                </c:pt>
                <c:pt idx="8">
                  <c:v>2475.31</c:v>
                </c:pt>
                <c:pt idx="9">
                  <c:v>2489.1099999999997</c:v>
                </c:pt>
                <c:pt idx="10">
                  <c:v>2553.5100000000002</c:v>
                </c:pt>
                <c:pt idx="11">
                  <c:v>2553.8499999999995</c:v>
                </c:pt>
                <c:pt idx="12">
                  <c:v>2508.59</c:v>
                </c:pt>
                <c:pt idx="13">
                  <c:v>2512.4499999999998</c:v>
                </c:pt>
                <c:pt idx="14">
                  <c:v>2557.88</c:v>
                </c:pt>
                <c:pt idx="15">
                  <c:v>2580.48</c:v>
                </c:pt>
                <c:pt idx="16">
                  <c:v>2496.9700000000003</c:v>
                </c:pt>
                <c:pt idx="17">
                  <c:v>2409.48</c:v>
                </c:pt>
                <c:pt idx="18">
                  <c:v>2604.5299999999997</c:v>
                </c:pt>
                <c:pt idx="19">
                  <c:v>2576.670000000001</c:v>
                </c:pt>
                <c:pt idx="20">
                  <c:v>2565.21</c:v>
                </c:pt>
                <c:pt idx="21">
                  <c:v>2530.88</c:v>
                </c:pt>
                <c:pt idx="22">
                  <c:v>2411.2600000000002</c:v>
                </c:pt>
                <c:pt idx="23">
                  <c:v>2252.04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6-4B21-917D-96E2ED3C7E5E}"/>
            </c:ext>
          </c:extLst>
        </c:ser>
        <c:ser>
          <c:idx val="0"/>
          <c:order val="2"/>
          <c:tx>
            <c:v>No Servida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Data!$D$11:$AA$11</c:f>
              <c:numCache>
                <c:formatCode>#,##0.0</c:formatCode>
                <c:ptCount val="24"/>
                <c:pt idx="0">
                  <c:v>106.94</c:v>
                </c:pt>
                <c:pt idx="1">
                  <c:v>157.82999999999998</c:v>
                </c:pt>
                <c:pt idx="2">
                  <c:v>189.79000000000002</c:v>
                </c:pt>
                <c:pt idx="3">
                  <c:v>235.85000000000002</c:v>
                </c:pt>
                <c:pt idx="4">
                  <c:v>312.24</c:v>
                </c:pt>
                <c:pt idx="5">
                  <c:v>297.24</c:v>
                </c:pt>
                <c:pt idx="6">
                  <c:v>356.84000000000003</c:v>
                </c:pt>
                <c:pt idx="7">
                  <c:v>374.44</c:v>
                </c:pt>
                <c:pt idx="8">
                  <c:v>380.02000000000004</c:v>
                </c:pt>
                <c:pt idx="9">
                  <c:v>363.49</c:v>
                </c:pt>
                <c:pt idx="10">
                  <c:v>396.05999999999995</c:v>
                </c:pt>
                <c:pt idx="11">
                  <c:v>433.7</c:v>
                </c:pt>
                <c:pt idx="12">
                  <c:v>395.83</c:v>
                </c:pt>
                <c:pt idx="13">
                  <c:v>412.23999999999995</c:v>
                </c:pt>
                <c:pt idx="14">
                  <c:v>433.54999999999995</c:v>
                </c:pt>
                <c:pt idx="15">
                  <c:v>442.91999999999996</c:v>
                </c:pt>
                <c:pt idx="16">
                  <c:v>403.72</c:v>
                </c:pt>
                <c:pt idx="17">
                  <c:v>296.45</c:v>
                </c:pt>
                <c:pt idx="18">
                  <c:v>393.54999999999995</c:v>
                </c:pt>
                <c:pt idx="19">
                  <c:v>297.99</c:v>
                </c:pt>
                <c:pt idx="20">
                  <c:v>314.77</c:v>
                </c:pt>
                <c:pt idx="21">
                  <c:v>312.5</c:v>
                </c:pt>
                <c:pt idx="22">
                  <c:v>239.76</c:v>
                </c:pt>
                <c:pt idx="23">
                  <c:v>77.25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56-4B21-917D-96E2ED3C7E5E}"/>
            </c:ext>
          </c:extLst>
        </c:ser>
        <c:ser>
          <c:idx val="3"/>
          <c:order val="3"/>
          <c:tx>
            <c:v>Oferta</c:v>
          </c:tx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Data!$D$9:$AA$9</c:f>
              <c:numCache>
                <c:formatCode>#,##0.0</c:formatCode>
                <c:ptCount val="24"/>
                <c:pt idx="0">
                  <c:v>2074.4300000000003</c:v>
                </c:pt>
                <c:pt idx="1">
                  <c:v>1927.0000000000002</c:v>
                </c:pt>
                <c:pt idx="2">
                  <c:v>1831.6600000000003</c:v>
                </c:pt>
                <c:pt idx="3">
                  <c:v>1701.48</c:v>
                </c:pt>
                <c:pt idx="4">
                  <c:v>1678.0700000000002</c:v>
                </c:pt>
                <c:pt idx="5">
                  <c:v>1702.5</c:v>
                </c:pt>
                <c:pt idx="6">
                  <c:v>1753.4800000000002</c:v>
                </c:pt>
                <c:pt idx="7">
                  <c:v>1885.36</c:v>
                </c:pt>
                <c:pt idx="8">
                  <c:v>2095.29</c:v>
                </c:pt>
                <c:pt idx="9">
                  <c:v>2125.62</c:v>
                </c:pt>
                <c:pt idx="10">
                  <c:v>2157.4500000000003</c:v>
                </c:pt>
                <c:pt idx="11">
                  <c:v>2120.1499999999996</c:v>
                </c:pt>
                <c:pt idx="12">
                  <c:v>2112.7600000000002</c:v>
                </c:pt>
                <c:pt idx="13">
                  <c:v>2100.21</c:v>
                </c:pt>
                <c:pt idx="14">
                  <c:v>2124.33</c:v>
                </c:pt>
                <c:pt idx="15">
                  <c:v>2137.56</c:v>
                </c:pt>
                <c:pt idx="16">
                  <c:v>2093.25</c:v>
                </c:pt>
                <c:pt idx="17">
                  <c:v>2113.0300000000002</c:v>
                </c:pt>
                <c:pt idx="18">
                  <c:v>2210.98</c:v>
                </c:pt>
                <c:pt idx="19">
                  <c:v>2278.6800000000007</c:v>
                </c:pt>
                <c:pt idx="20">
                  <c:v>2250.44</c:v>
                </c:pt>
                <c:pt idx="21">
                  <c:v>2218.38</c:v>
                </c:pt>
                <c:pt idx="22">
                  <c:v>2171.5</c:v>
                </c:pt>
                <c:pt idx="23">
                  <c:v>2174.79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656-4B21-917D-96E2ED3C7E5E}"/>
            </c:ext>
          </c:extLst>
        </c:ser>
        <c:ser>
          <c:idx val="4"/>
          <c:order val="4"/>
          <c:tx>
            <c:v>Demanda</c:v>
          </c:tx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Data!$D$10:$AA$10</c:f>
              <c:numCache>
                <c:formatCode>#,##0.0</c:formatCode>
                <c:ptCount val="24"/>
                <c:pt idx="0">
                  <c:v>2181.3700000000003</c:v>
                </c:pt>
                <c:pt idx="1">
                  <c:v>2084.8300000000004</c:v>
                </c:pt>
                <c:pt idx="2">
                  <c:v>2021.4500000000003</c:v>
                </c:pt>
                <c:pt idx="3">
                  <c:v>1937.33</c:v>
                </c:pt>
                <c:pt idx="4">
                  <c:v>1990.3100000000002</c:v>
                </c:pt>
                <c:pt idx="5">
                  <c:v>1999.74</c:v>
                </c:pt>
                <c:pt idx="6">
                  <c:v>2110.3200000000002</c:v>
                </c:pt>
                <c:pt idx="7">
                  <c:v>2259.7999999999997</c:v>
                </c:pt>
                <c:pt idx="8">
                  <c:v>2475.31</c:v>
                </c:pt>
                <c:pt idx="9">
                  <c:v>2489.1099999999997</c:v>
                </c:pt>
                <c:pt idx="10">
                  <c:v>2553.5100000000002</c:v>
                </c:pt>
                <c:pt idx="11">
                  <c:v>2553.8499999999995</c:v>
                </c:pt>
                <c:pt idx="12">
                  <c:v>2508.59</c:v>
                </c:pt>
                <c:pt idx="13">
                  <c:v>2512.4499999999998</c:v>
                </c:pt>
                <c:pt idx="14">
                  <c:v>2557.88</c:v>
                </c:pt>
                <c:pt idx="15">
                  <c:v>2580.48</c:v>
                </c:pt>
                <c:pt idx="16">
                  <c:v>2496.9700000000003</c:v>
                </c:pt>
                <c:pt idx="17">
                  <c:v>2409.48</c:v>
                </c:pt>
                <c:pt idx="18">
                  <c:v>2604.5299999999997</c:v>
                </c:pt>
                <c:pt idx="19">
                  <c:v>2576.670000000001</c:v>
                </c:pt>
                <c:pt idx="20">
                  <c:v>2565.21</c:v>
                </c:pt>
                <c:pt idx="21">
                  <c:v>2530.88</c:v>
                </c:pt>
                <c:pt idx="22">
                  <c:v>2411.2600000000002</c:v>
                </c:pt>
                <c:pt idx="23">
                  <c:v>2252.04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656-4B21-917D-96E2ED3C7E5E}"/>
            </c:ext>
          </c:extLst>
        </c:ser>
        <c:ser>
          <c:idx val="5"/>
          <c:order val="5"/>
          <c:tx>
            <c:v>No Servida</c:v>
          </c:tx>
          <c:cat>
            <c:numRef>
              <c:f>Data!$D$8:$AA$8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Data!$D$11:$AA$11</c:f>
              <c:numCache>
                <c:formatCode>#,##0.0</c:formatCode>
                <c:ptCount val="24"/>
                <c:pt idx="0">
                  <c:v>106.94</c:v>
                </c:pt>
                <c:pt idx="1">
                  <c:v>157.82999999999998</c:v>
                </c:pt>
                <c:pt idx="2">
                  <c:v>189.79000000000002</c:v>
                </c:pt>
                <c:pt idx="3">
                  <c:v>235.85000000000002</c:v>
                </c:pt>
                <c:pt idx="4">
                  <c:v>312.24</c:v>
                </c:pt>
                <c:pt idx="5">
                  <c:v>297.24</c:v>
                </c:pt>
                <c:pt idx="6">
                  <c:v>356.84000000000003</c:v>
                </c:pt>
                <c:pt idx="7">
                  <c:v>374.44</c:v>
                </c:pt>
                <c:pt idx="8">
                  <c:v>380.02000000000004</c:v>
                </c:pt>
                <c:pt idx="9">
                  <c:v>363.49</c:v>
                </c:pt>
                <c:pt idx="10">
                  <c:v>396.05999999999995</c:v>
                </c:pt>
                <c:pt idx="11">
                  <c:v>433.7</c:v>
                </c:pt>
                <c:pt idx="12">
                  <c:v>395.83</c:v>
                </c:pt>
                <c:pt idx="13">
                  <c:v>412.23999999999995</c:v>
                </c:pt>
                <c:pt idx="14">
                  <c:v>433.54999999999995</c:v>
                </c:pt>
                <c:pt idx="15">
                  <c:v>442.91999999999996</c:v>
                </c:pt>
                <c:pt idx="16">
                  <c:v>403.72</c:v>
                </c:pt>
                <c:pt idx="17">
                  <c:v>296.45</c:v>
                </c:pt>
                <c:pt idx="18">
                  <c:v>393.54999999999995</c:v>
                </c:pt>
                <c:pt idx="19">
                  <c:v>297.99</c:v>
                </c:pt>
                <c:pt idx="20">
                  <c:v>314.77</c:v>
                </c:pt>
                <c:pt idx="21">
                  <c:v>312.5</c:v>
                </c:pt>
                <c:pt idx="22">
                  <c:v>239.76</c:v>
                </c:pt>
                <c:pt idx="23">
                  <c:v>77.25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656-4B21-917D-96E2ED3C7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170304"/>
        <c:axId val="327174224"/>
      </c:lineChart>
      <c:catAx>
        <c:axId val="32717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Horas</a:t>
                </a:r>
              </a:p>
            </c:rich>
          </c:tx>
          <c:layout>
            <c:manualLayout>
              <c:xMode val="edge"/>
              <c:yMode val="edge"/>
              <c:x val="0.47791205874546583"/>
              <c:y val="0.79848752645852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32717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174224"/>
        <c:scaling>
          <c:orientation val="minMax"/>
          <c:max val="2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 lang="es-ES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200"/>
                  <a:t>Mw</a:t>
                </a:r>
              </a:p>
            </c:rich>
          </c:tx>
          <c:layout>
            <c:manualLayout>
              <c:xMode val="edge"/>
              <c:yMode val="edge"/>
              <c:x val="4.2390073431832251E-2"/>
              <c:y val="0.368857441135537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  <c:crossAx val="327170304"/>
        <c:crosses val="autoZero"/>
        <c:crossBetween val="between"/>
        <c:majorUnit val="2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DO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0226370580081985"/>
          <c:y val="0.7862317210348706"/>
          <c:w val="0.15496593824648328"/>
          <c:h val="0.16033461007247513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ES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152400</xdr:rowOff>
    </xdr:from>
    <xdr:to>
      <xdr:col>2</xdr:col>
      <xdr:colOff>428625</xdr:colOff>
      <xdr:row>4</xdr:row>
      <xdr:rowOff>161925</xdr:rowOff>
    </xdr:to>
    <xdr:pic>
      <xdr:nvPicPr>
        <xdr:cNvPr id="2" name="1 Imagen" descr="Logo final SI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962025"/>
          <a:ext cx="771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340831</xdr:colOff>
      <xdr:row>46</xdr:row>
      <xdr:rowOff>54666</xdr:rowOff>
    </xdr:from>
    <xdr:to>
      <xdr:col>6</xdr:col>
      <xdr:colOff>940906</xdr:colOff>
      <xdr:row>63</xdr:row>
      <xdr:rowOff>144533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465666</xdr:colOff>
      <xdr:row>17</xdr:row>
      <xdr:rowOff>137582</xdr:rowOff>
    </xdr:from>
    <xdr:to>
      <xdr:col>9</xdr:col>
      <xdr:colOff>59265</xdr:colOff>
      <xdr:row>34</xdr:row>
      <xdr:rowOff>147522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BASE%20PREDESPACHO%20SEMANAL%20(STD)V0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OGRAMA%20DE%20PREDESPACHO\PD_30-07-09_J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Información Recibida"/>
      <sheetName val="DISPONIBILIDAD POR UNIDADES"/>
      <sheetName val="DISPONIBILIDAD"/>
      <sheetName val="INDISPONIBILIDAD"/>
      <sheetName val="Costos Variables de Producción"/>
      <sheetName val="Lista de Mérito"/>
      <sheetName val="Lista de Mérito RPF"/>
      <sheetName val="Demanda"/>
      <sheetName val="Factores de Nodo (Inyección)"/>
      <sheetName val="Factores de Nodo (Retiro)"/>
      <sheetName val="Chart2"/>
      <sheetName val="SEGUIMIENTO CONSUMO COMBUSTIBLE"/>
      <sheetName val="Chart3"/>
      <sheetName val="Chart1"/>
    </sheetNames>
    <sheetDataSet>
      <sheetData sheetId="0">
        <row r="17">
          <cell r="G17">
            <v>40691</v>
          </cell>
        </row>
        <row r="20">
          <cell r="F20" t="str">
            <v>Semana del 28-05_03-06-2011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ONIBILIDAD"/>
      <sheetName val="PROCESO"/>
      <sheetName val="Lista de Mérit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  <pageSetUpPr fitToPage="1"/>
  </sheetPr>
  <dimension ref="B3:M46"/>
  <sheetViews>
    <sheetView showGridLines="0" showZeros="0" tabSelected="1" zoomScale="115" zoomScaleNormal="115" workbookViewId="0">
      <selection activeCell="J19" sqref="J19"/>
    </sheetView>
  </sheetViews>
  <sheetFormatPr baseColWidth="10" defaultColWidth="11.42578125" defaultRowHeight="12.75" x14ac:dyDescent="0.25"/>
  <cols>
    <col min="1" max="1" width="5.7109375" style="1" customWidth="1"/>
    <col min="2" max="2" width="7.7109375" style="1" customWidth="1"/>
    <col min="3" max="3" width="21.85546875" style="1" customWidth="1"/>
    <col min="4" max="4" width="10.7109375" style="1" customWidth="1"/>
    <col min="5" max="5" width="13" style="1" customWidth="1"/>
    <col min="6" max="6" width="1.7109375" style="1" customWidth="1"/>
    <col min="7" max="7" width="25.5703125" style="1" customWidth="1"/>
    <col min="8" max="8" width="14.85546875" style="1" customWidth="1"/>
    <col min="9" max="9" width="11.42578125" style="1"/>
    <col min="10" max="10" width="16.7109375" style="1" customWidth="1"/>
    <col min="11" max="11" width="11.42578125" style="1"/>
    <col min="12" max="12" width="24.42578125" style="1" customWidth="1"/>
    <col min="13" max="16384" width="11.42578125" style="1"/>
  </cols>
  <sheetData>
    <row r="3" spans="2:11" ht="15" x14ac:dyDescent="0.25">
      <c r="B3" s="168" t="s">
        <v>60</v>
      </c>
      <c r="C3" s="168"/>
      <c r="D3" s="168"/>
      <c r="E3" s="168"/>
      <c r="F3" s="168"/>
      <c r="G3" s="168"/>
      <c r="H3" s="168"/>
    </row>
    <row r="4" spans="2:11" ht="15" x14ac:dyDescent="0.25">
      <c r="B4" s="169" t="s">
        <v>99</v>
      </c>
      <c r="C4" s="169"/>
      <c r="D4" s="169"/>
      <c r="E4" s="169"/>
      <c r="F4" s="169"/>
      <c r="G4" s="169"/>
      <c r="H4" s="169"/>
    </row>
    <row r="5" spans="2:11" ht="15" x14ac:dyDescent="0.25">
      <c r="B5" s="169" t="str">
        <f>+Data!M47</f>
        <v>01 DE DICIEMBRE 2017</v>
      </c>
      <c r="C5" s="169"/>
      <c r="D5" s="169"/>
      <c r="E5" s="169"/>
      <c r="F5" s="169"/>
      <c r="G5" s="169"/>
      <c r="H5" s="169"/>
    </row>
    <row r="6" spans="2:11" ht="62.25" customHeight="1" x14ac:dyDescent="0.25">
      <c r="B6" s="148" t="s">
        <v>35</v>
      </c>
      <c r="C6" s="147" t="s">
        <v>36</v>
      </c>
      <c r="D6" s="146" t="s">
        <v>1</v>
      </c>
      <c r="E6" s="146" t="str">
        <f>+Data!Q48</f>
        <v>Generación 30/11/17 en Hora Dem. Max. (MW)</v>
      </c>
      <c r="G6" s="172" t="s">
        <v>98</v>
      </c>
      <c r="H6" s="173"/>
      <c r="J6" s="1" t="s">
        <v>0</v>
      </c>
      <c r="K6" s="1" t="s">
        <v>0</v>
      </c>
    </row>
    <row r="7" spans="2:11" ht="15.95" customHeight="1" x14ac:dyDescent="0.25">
      <c r="B7" s="12">
        <v>1</v>
      </c>
      <c r="C7" s="65" t="str">
        <f>+Data!O49</f>
        <v>AES Andres</v>
      </c>
      <c r="D7" s="60">
        <f>+Data!P49</f>
        <v>281.3</v>
      </c>
      <c r="E7" s="60">
        <f>+Data!Q49</f>
        <v>307</v>
      </c>
      <c r="G7" s="172" t="str">
        <f>+Data!S49</f>
        <v>Dem. Máx. Abastecida 30/11/17</v>
      </c>
      <c r="H7" s="173"/>
    </row>
    <row r="8" spans="2:11" ht="15.95" customHeight="1" x14ac:dyDescent="0.25">
      <c r="B8" s="12">
        <f>+B7+1</f>
        <v>2</v>
      </c>
      <c r="C8" s="65" t="str">
        <f>+Data!O50</f>
        <v>Los Mina 5</v>
      </c>
      <c r="D8" s="60">
        <f>+Data!P50</f>
        <v>118</v>
      </c>
      <c r="E8" s="60">
        <f>+Data!Q50</f>
        <v>0</v>
      </c>
      <c r="G8" s="10" t="s">
        <v>64</v>
      </c>
      <c r="H8" s="55">
        <f>+E41</f>
        <v>2278.67</v>
      </c>
      <c r="J8" s="1" t="s">
        <v>0</v>
      </c>
    </row>
    <row r="9" spans="2:11" ht="15.95" customHeight="1" x14ac:dyDescent="0.25">
      <c r="B9" s="12">
        <f t="shared" ref="B9:B40" si="0">+B8+1</f>
        <v>3</v>
      </c>
      <c r="C9" s="65" t="str">
        <f>+Data!O51</f>
        <v>Los Mina 6</v>
      </c>
      <c r="D9" s="60">
        <f>+Data!P51</f>
        <v>118</v>
      </c>
      <c r="E9" s="60">
        <f>+Data!Q51</f>
        <v>0</v>
      </c>
      <c r="G9" s="10" t="s">
        <v>69</v>
      </c>
      <c r="H9" s="56" t="str">
        <f>+Data!T51</f>
        <v>8:00 p.m</v>
      </c>
      <c r="J9" s="1" t="s">
        <v>0</v>
      </c>
    </row>
    <row r="10" spans="2:11" ht="15.95" customHeight="1" x14ac:dyDescent="0.25">
      <c r="B10" s="12">
        <f t="shared" si="0"/>
        <v>4</v>
      </c>
      <c r="C10" s="65" t="str">
        <f>+Data!O52</f>
        <v>Los Mina 7 CC</v>
      </c>
      <c r="D10" s="60">
        <f>+Data!P52</f>
        <v>114</v>
      </c>
      <c r="E10" s="60">
        <f>+Data!Q52</f>
        <v>315</v>
      </c>
      <c r="G10" s="174" t="s">
        <v>90</v>
      </c>
      <c r="H10" s="175"/>
      <c r="I10" s="2"/>
      <c r="K10" s="42" t="s">
        <v>0</v>
      </c>
    </row>
    <row r="11" spans="2:11" ht="15.95" customHeight="1" x14ac:dyDescent="0.25">
      <c r="B11" s="12">
        <f t="shared" si="0"/>
        <v>5</v>
      </c>
      <c r="C11" s="65" t="str">
        <f>+Data!O53</f>
        <v>Itabo 1</v>
      </c>
      <c r="D11" s="60">
        <f>+Data!P53</f>
        <v>117</v>
      </c>
      <c r="E11" s="60">
        <f>+Data!Q53</f>
        <v>127</v>
      </c>
      <c r="G11" s="10" t="s">
        <v>58</v>
      </c>
      <c r="H11" s="55" t="str">
        <f>+Data!T53</f>
        <v>69 (9.1%)</v>
      </c>
      <c r="K11" s="47"/>
    </row>
    <row r="12" spans="2:11" ht="15.95" customHeight="1" x14ac:dyDescent="0.25">
      <c r="B12" s="12">
        <f t="shared" si="0"/>
        <v>6</v>
      </c>
      <c r="C12" s="65" t="str">
        <f>+Data!O54</f>
        <v>Itabo 2</v>
      </c>
      <c r="D12" s="60">
        <f>+Data!P54</f>
        <v>110</v>
      </c>
      <c r="E12" s="60">
        <f>+Data!Q54</f>
        <v>126</v>
      </c>
      <c r="G12" s="10" t="s">
        <v>57</v>
      </c>
      <c r="H12" s="55" t="str">
        <f>+Data!T54</f>
        <v>66 (9.2%)</v>
      </c>
      <c r="K12" s="47"/>
    </row>
    <row r="13" spans="2:11" ht="15.95" customHeight="1" x14ac:dyDescent="0.25">
      <c r="B13" s="12">
        <f t="shared" si="0"/>
        <v>7</v>
      </c>
      <c r="C13" s="65" t="str">
        <f>+Data!O55</f>
        <v>Barahona Carbon</v>
      </c>
      <c r="D13" s="60">
        <f>+Data!P55</f>
        <v>42.4</v>
      </c>
      <c r="E13" s="60">
        <f>+Data!Q55</f>
        <v>45.1</v>
      </c>
      <c r="G13" s="10" t="s">
        <v>56</v>
      </c>
      <c r="H13" s="55" t="str">
        <f>+Data!T55</f>
        <v>162 (24.3%)</v>
      </c>
      <c r="K13" s="47" t="s">
        <v>0</v>
      </c>
    </row>
    <row r="14" spans="2:11" ht="15.95" customHeight="1" x14ac:dyDescent="0.25">
      <c r="B14" s="12">
        <f t="shared" si="0"/>
        <v>8</v>
      </c>
      <c r="C14" s="65" t="str">
        <f>+Data!O56</f>
        <v>Haina TG</v>
      </c>
      <c r="D14" s="60">
        <f>+Data!P56</f>
        <v>99.8</v>
      </c>
      <c r="E14" s="60">
        <f>+Data!Q56</f>
        <v>0</v>
      </c>
      <c r="G14" s="10" t="s">
        <v>89</v>
      </c>
      <c r="H14" s="55">
        <f>+Data!T56</f>
        <v>297</v>
      </c>
    </row>
    <row r="15" spans="2:11" ht="15.95" customHeight="1" x14ac:dyDescent="0.25">
      <c r="B15" s="12">
        <f t="shared" si="0"/>
        <v>9</v>
      </c>
      <c r="C15" s="65" t="str">
        <f>+Data!O57</f>
        <v>Quisqueya 2</v>
      </c>
      <c r="D15" s="60">
        <f>+Data!P57</f>
        <v>220.9</v>
      </c>
      <c r="E15" s="60">
        <f>+Data!Q57</f>
        <v>166.3</v>
      </c>
      <c r="G15" s="176" t="str">
        <f>+Data!S57</f>
        <v>Disponibilidad en hora de Dem. Máx. Abastecida el 30/11/17  (MW)</v>
      </c>
      <c r="H15" s="177"/>
    </row>
    <row r="16" spans="2:11" ht="15.95" customHeight="1" x14ac:dyDescent="0.25">
      <c r="B16" s="12">
        <f t="shared" si="0"/>
        <v>10</v>
      </c>
      <c r="C16" s="65" t="str">
        <f>+Data!O58</f>
        <v>Sultana del Este</v>
      </c>
      <c r="D16" s="60">
        <f>+Data!P58</f>
        <v>66.8</v>
      </c>
      <c r="E16" s="60">
        <f>+Data!Q58</f>
        <v>0</v>
      </c>
      <c r="G16" s="178"/>
      <c r="H16" s="179"/>
    </row>
    <row r="17" spans="2:12" ht="15.95" customHeight="1" x14ac:dyDescent="0.25">
      <c r="B17" s="12">
        <f>+B16+1</f>
        <v>11</v>
      </c>
      <c r="C17" s="65" t="str">
        <f>+Data!O59</f>
        <v>CEPP 1</v>
      </c>
      <c r="D17" s="60">
        <f>+Data!P59</f>
        <v>16.2</v>
      </c>
      <c r="E17" s="60">
        <f>+Data!Q59</f>
        <v>10.199999999999999</v>
      </c>
      <c r="G17" s="10" t="s">
        <v>66</v>
      </c>
      <c r="H17" s="43">
        <f>+Data!T59</f>
        <v>2136.2799999999997</v>
      </c>
    </row>
    <row r="18" spans="2:12" ht="15.95" customHeight="1" x14ac:dyDescent="0.25">
      <c r="B18" s="12">
        <f t="shared" si="0"/>
        <v>12</v>
      </c>
      <c r="C18" s="65" t="str">
        <f>+Data!O60</f>
        <v>CEPP 2</v>
      </c>
      <c r="D18" s="60">
        <f>+Data!P60</f>
        <v>49</v>
      </c>
      <c r="E18" s="60">
        <f>+Data!Q60</f>
        <v>24.2</v>
      </c>
      <c r="G18" s="10" t="s">
        <v>68</v>
      </c>
      <c r="H18" s="43">
        <f>+Data!T60</f>
        <v>24</v>
      </c>
      <c r="I18" s="3"/>
    </row>
    <row r="19" spans="2:12" ht="15.95" customHeight="1" x14ac:dyDescent="0.25">
      <c r="B19" s="12">
        <f t="shared" si="0"/>
        <v>13</v>
      </c>
      <c r="C19" s="65" t="str">
        <f>+Data!O61</f>
        <v>CESPM 1</v>
      </c>
      <c r="D19" s="60">
        <f>+Data!P61</f>
        <v>96.3</v>
      </c>
      <c r="E19" s="60">
        <f>+Data!Q61</f>
        <v>0</v>
      </c>
      <c r="G19" s="10" t="s">
        <v>67</v>
      </c>
      <c r="H19" s="43">
        <f>+Data!T61</f>
        <v>284.72000000000003</v>
      </c>
      <c r="I19" s="3"/>
    </row>
    <row r="20" spans="2:12" ht="15.95" customHeight="1" thickBot="1" x14ac:dyDescent="0.3">
      <c r="B20" s="12">
        <f t="shared" si="0"/>
        <v>14</v>
      </c>
      <c r="C20" s="65" t="str">
        <f>+Data!O62</f>
        <v>CESPM 2</v>
      </c>
      <c r="D20" s="60">
        <f>+Data!P62</f>
        <v>98.4</v>
      </c>
      <c r="E20" s="60">
        <f>+Data!Q62</f>
        <v>0</v>
      </c>
      <c r="G20" s="11" t="s">
        <v>65</v>
      </c>
      <c r="H20" s="57">
        <f>+H17+H18+H19</f>
        <v>2445</v>
      </c>
      <c r="I20" s="3"/>
    </row>
    <row r="21" spans="2:12" ht="15.95" customHeight="1" thickBot="1" x14ac:dyDescent="0.3">
      <c r="B21" s="12">
        <f t="shared" si="0"/>
        <v>15</v>
      </c>
      <c r="C21" s="65" t="str">
        <f>+Data!O63</f>
        <v>CESPM 3</v>
      </c>
      <c r="D21" s="60">
        <f>+Data!P63</f>
        <v>99.6</v>
      </c>
      <c r="E21" s="60">
        <f>+Data!Q63</f>
        <v>0</v>
      </c>
      <c r="G21" s="14"/>
      <c r="H21" s="14"/>
      <c r="I21" s="3"/>
      <c r="J21" s="1" t="s">
        <v>0</v>
      </c>
    </row>
    <row r="22" spans="2:12" ht="15.95" customHeight="1" thickBot="1" x14ac:dyDescent="0.3">
      <c r="B22" s="12">
        <f t="shared" si="0"/>
        <v>16</v>
      </c>
      <c r="C22" s="65" t="str">
        <f>+Data!O64</f>
        <v>La Vega</v>
      </c>
      <c r="D22" s="60">
        <f>+Data!P64</f>
        <v>87.6</v>
      </c>
      <c r="E22" s="60">
        <f>+Data!Q64</f>
        <v>71.8</v>
      </c>
      <c r="G22" s="170" t="s">
        <v>71</v>
      </c>
      <c r="H22" s="171"/>
    </row>
    <row r="23" spans="2:12" ht="21" customHeight="1" x14ac:dyDescent="0.25">
      <c r="B23" s="12">
        <f t="shared" si="0"/>
        <v>17</v>
      </c>
      <c r="C23" s="65" t="str">
        <f>+Data!O65</f>
        <v>Palamara</v>
      </c>
      <c r="D23" s="60">
        <f>+Data!P65</f>
        <v>102.5</v>
      </c>
      <c r="E23" s="60">
        <f>+Data!Q65</f>
        <v>83.7</v>
      </c>
      <c r="F23" s="1" t="s">
        <v>0</v>
      </c>
      <c r="G23" s="187" t="s">
        <v>145</v>
      </c>
      <c r="H23" s="188"/>
      <c r="I23" s="81"/>
      <c r="J23" s="82"/>
    </row>
    <row r="24" spans="2:12" ht="20.25" customHeight="1" x14ac:dyDescent="0.25">
      <c r="B24" s="12">
        <f t="shared" si="0"/>
        <v>18</v>
      </c>
      <c r="C24" s="65" t="str">
        <f>+Data!O66</f>
        <v>Pimentel 1</v>
      </c>
      <c r="D24" s="60">
        <f>+Data!P66</f>
        <v>30.8</v>
      </c>
      <c r="E24" s="60">
        <f>+Data!Q66</f>
        <v>23.99</v>
      </c>
      <c r="G24" s="189"/>
      <c r="H24" s="190"/>
      <c r="I24" s="80"/>
      <c r="J24" s="82" t="s">
        <v>0</v>
      </c>
    </row>
    <row r="25" spans="2:12" ht="19.5" customHeight="1" thickBot="1" x14ac:dyDescent="0.3">
      <c r="B25" s="12">
        <f t="shared" si="0"/>
        <v>19</v>
      </c>
      <c r="C25" s="65" t="str">
        <f>+Data!O67</f>
        <v>Pimentel 2</v>
      </c>
      <c r="D25" s="60">
        <f>+Data!P67</f>
        <v>27.5</v>
      </c>
      <c r="E25" s="60">
        <f>+Data!Q67</f>
        <v>20.38</v>
      </c>
      <c r="G25" s="191"/>
      <c r="H25" s="192"/>
      <c r="I25" s="80"/>
      <c r="J25" s="181" t="s">
        <v>0</v>
      </c>
      <c r="K25" s="181"/>
    </row>
    <row r="26" spans="2:12" ht="18" customHeight="1" x14ac:dyDescent="0.25">
      <c r="B26" s="12">
        <f t="shared" si="0"/>
        <v>20</v>
      </c>
      <c r="C26" s="65" t="str">
        <f>+Data!O68</f>
        <v>Pimentel 3</v>
      </c>
      <c r="D26" s="60">
        <f>+Data!P68</f>
        <v>50.4</v>
      </c>
      <c r="E26" s="60">
        <f>+Data!Q68</f>
        <v>21.31</v>
      </c>
      <c r="G26" s="193" t="s">
        <v>136</v>
      </c>
      <c r="H26" s="194"/>
      <c r="I26" s="80"/>
      <c r="J26" s="181"/>
      <c r="K26" s="181"/>
    </row>
    <row r="27" spans="2:12" ht="15.95" customHeight="1" x14ac:dyDescent="0.25">
      <c r="B27" s="12">
        <f t="shared" si="0"/>
        <v>21</v>
      </c>
      <c r="C27" s="65" t="str">
        <f>+Data!O69</f>
        <v>Metaldom</v>
      </c>
      <c r="D27" s="60">
        <f>+Data!P69</f>
        <v>40.700000000000003</v>
      </c>
      <c r="E27" s="60">
        <f>+Data!Q69</f>
        <v>29.18</v>
      </c>
      <c r="G27" s="183"/>
      <c r="H27" s="184"/>
      <c r="I27" s="81"/>
      <c r="J27" s="181"/>
      <c r="K27" s="181"/>
    </row>
    <row r="28" spans="2:12" ht="18.75" customHeight="1" x14ac:dyDescent="0.25">
      <c r="B28" s="12">
        <f t="shared" si="0"/>
        <v>22</v>
      </c>
      <c r="C28" s="65" t="str">
        <f>+Data!O70</f>
        <v xml:space="preserve">Los Origenes </v>
      </c>
      <c r="D28" s="60">
        <f>+Data!P70</f>
        <v>57.3</v>
      </c>
      <c r="E28" s="60">
        <f>+Data!Q70</f>
        <v>51</v>
      </c>
      <c r="G28" s="183"/>
      <c r="H28" s="184"/>
      <c r="I28" s="80"/>
      <c r="J28" s="181"/>
      <c r="K28" s="181"/>
    </row>
    <row r="29" spans="2:12" ht="15.95" customHeight="1" thickBot="1" x14ac:dyDescent="0.3">
      <c r="B29" s="12">
        <f t="shared" si="0"/>
        <v>23</v>
      </c>
      <c r="C29" s="65" t="str">
        <f>+Data!O71</f>
        <v>Monte Rio</v>
      </c>
      <c r="D29" s="60">
        <f>+Data!P71</f>
        <v>96.6</v>
      </c>
      <c r="E29" s="60">
        <f>+Data!Q71</f>
        <v>84.8</v>
      </c>
      <c r="G29" s="185"/>
      <c r="H29" s="186"/>
      <c r="I29" s="80"/>
      <c r="J29" s="181"/>
      <c r="K29" s="181"/>
    </row>
    <row r="30" spans="2:12" ht="16.5" customHeight="1" x14ac:dyDescent="0.25">
      <c r="B30" s="12">
        <f t="shared" si="0"/>
        <v>24</v>
      </c>
      <c r="C30" s="65" t="str">
        <f>+Data!O72</f>
        <v>Quisqueya 1</v>
      </c>
      <c r="D30" s="60">
        <f>+Data!P72</f>
        <v>215</v>
      </c>
      <c r="E30" s="60">
        <f>+Data!Q72</f>
        <v>152.30000000000001</v>
      </c>
      <c r="G30" s="193"/>
      <c r="H30" s="194"/>
      <c r="I30" s="80"/>
      <c r="J30" s="83" t="s">
        <v>0</v>
      </c>
      <c r="K30" s="1" t="s">
        <v>0</v>
      </c>
      <c r="L30" s="1" t="s">
        <v>0</v>
      </c>
    </row>
    <row r="31" spans="2:12" ht="15.95" customHeight="1" x14ac:dyDescent="0.25">
      <c r="B31" s="12">
        <f t="shared" si="0"/>
        <v>25</v>
      </c>
      <c r="C31" s="65" t="str">
        <f>+Data!O73</f>
        <v>San Felipe</v>
      </c>
      <c r="D31" s="60">
        <f>+Data!P73</f>
        <v>176.4</v>
      </c>
      <c r="E31" s="60">
        <f>+Data!Q73</f>
        <v>179</v>
      </c>
      <c r="G31" s="183"/>
      <c r="H31" s="184"/>
      <c r="J31" s="42" t="s">
        <v>0</v>
      </c>
      <c r="K31" s="1" t="s">
        <v>84</v>
      </c>
      <c r="L31" s="1" t="s">
        <v>0</v>
      </c>
    </row>
    <row r="32" spans="2:12" ht="15.95" customHeight="1" x14ac:dyDescent="0.25">
      <c r="B32" s="12">
        <f t="shared" si="0"/>
        <v>26</v>
      </c>
      <c r="C32" s="65" t="str">
        <f>+Data!O74</f>
        <v xml:space="preserve">Estrella del Mar 2 </v>
      </c>
      <c r="D32" s="60">
        <f>+Data!P74</f>
        <v>108.6</v>
      </c>
      <c r="E32" s="60">
        <f>+Data!Q74</f>
        <v>106.3</v>
      </c>
      <c r="G32" s="183"/>
      <c r="H32" s="184"/>
      <c r="I32" s="181"/>
      <c r="J32" s="181"/>
      <c r="L32" s="1" t="s">
        <v>0</v>
      </c>
    </row>
    <row r="33" spans="2:13" ht="17.25" customHeight="1" thickBot="1" x14ac:dyDescent="0.3">
      <c r="B33" s="12">
        <f t="shared" si="0"/>
        <v>27</v>
      </c>
      <c r="C33" s="65" t="str">
        <f>+Data!O75</f>
        <v>INCA KM22</v>
      </c>
      <c r="D33" s="60">
        <f>+Data!P75</f>
        <v>14.2</v>
      </c>
      <c r="E33" s="60">
        <f>+Data!Q75</f>
        <v>9.1999999999999993</v>
      </c>
      <c r="G33" s="185"/>
      <c r="H33" s="186"/>
      <c r="I33" s="181"/>
      <c r="J33" s="181"/>
      <c r="K33" s="1" t="s">
        <v>0</v>
      </c>
    </row>
    <row r="34" spans="2:13" ht="15.95" customHeight="1" thickBot="1" x14ac:dyDescent="0.3">
      <c r="B34" s="12">
        <f t="shared" si="0"/>
        <v>28</v>
      </c>
      <c r="C34" s="65" t="str">
        <f>+Data!O76</f>
        <v>Bersal</v>
      </c>
      <c r="D34" s="60">
        <f>+Data!P76</f>
        <v>23.8</v>
      </c>
      <c r="E34" s="60">
        <f>+Data!Q76</f>
        <v>16.190000000000001</v>
      </c>
      <c r="G34" s="195" t="s">
        <v>105</v>
      </c>
      <c r="H34" s="196"/>
      <c r="I34" s="181"/>
      <c r="J34" s="181"/>
      <c r="K34" s="1" t="s">
        <v>0</v>
      </c>
    </row>
    <row r="35" spans="2:13" ht="15.95" customHeight="1" x14ac:dyDescent="0.2">
      <c r="B35" s="12">
        <f t="shared" si="0"/>
        <v>29</v>
      </c>
      <c r="C35" s="66" t="s">
        <v>92</v>
      </c>
      <c r="D35" s="63">
        <f>SUM(D7:D34)</f>
        <v>2679.1</v>
      </c>
      <c r="E35" s="58">
        <f>SUM(E7:E34)</f>
        <v>1969.9500000000003</v>
      </c>
      <c r="G35" s="183"/>
      <c r="H35" s="184"/>
      <c r="I35" s="1" t="s">
        <v>0</v>
      </c>
      <c r="M35" s="1" t="s">
        <v>0</v>
      </c>
    </row>
    <row r="36" spans="2:13" ht="15.95" customHeight="1" x14ac:dyDescent="0.2">
      <c r="B36" s="12">
        <f t="shared" si="0"/>
        <v>30</v>
      </c>
      <c r="C36" s="67" t="s">
        <v>73</v>
      </c>
      <c r="D36" s="64">
        <v>50</v>
      </c>
      <c r="E36" s="61">
        <f>+Data!Q78</f>
        <v>0</v>
      </c>
      <c r="G36" s="183"/>
      <c r="H36" s="184"/>
      <c r="I36" s="180" t="s">
        <v>0</v>
      </c>
      <c r="J36" s="180"/>
      <c r="K36" s="107"/>
    </row>
    <row r="37" spans="2:13" ht="15.95" customHeight="1" x14ac:dyDescent="0.2">
      <c r="B37" s="12">
        <f t="shared" si="0"/>
        <v>31</v>
      </c>
      <c r="C37" s="67" t="s">
        <v>74</v>
      </c>
      <c r="D37" s="64">
        <v>85.3</v>
      </c>
      <c r="E37" s="61">
        <f>+Data!Q79</f>
        <v>0</v>
      </c>
      <c r="G37" s="183"/>
      <c r="H37" s="184"/>
      <c r="I37" s="180"/>
      <c r="J37" s="180"/>
      <c r="K37" s="107"/>
    </row>
    <row r="38" spans="2:13" ht="15.95" customHeight="1" x14ac:dyDescent="0.2">
      <c r="B38" s="12">
        <f t="shared" si="0"/>
        <v>32</v>
      </c>
      <c r="C38" s="67" t="s">
        <v>108</v>
      </c>
      <c r="D38" s="64">
        <v>30</v>
      </c>
      <c r="E38" s="61">
        <f>+Data!Q80</f>
        <v>24</v>
      </c>
      <c r="G38" s="183"/>
      <c r="H38" s="184"/>
      <c r="I38" s="180"/>
      <c r="J38" s="180"/>
      <c r="K38" s="107" t="s">
        <v>0</v>
      </c>
    </row>
    <row r="39" spans="2:13" ht="15.95" customHeight="1" x14ac:dyDescent="0.2">
      <c r="B39" s="12">
        <f t="shared" si="0"/>
        <v>33</v>
      </c>
      <c r="C39" s="67" t="s">
        <v>75</v>
      </c>
      <c r="D39" s="64">
        <v>30</v>
      </c>
      <c r="E39" s="61">
        <f>+Data!Q81</f>
        <v>0</v>
      </c>
      <c r="G39" s="183"/>
      <c r="H39" s="184"/>
      <c r="I39" s="180"/>
      <c r="J39" s="180"/>
      <c r="K39" s="182"/>
      <c r="L39" s="182"/>
    </row>
    <row r="40" spans="2:13" ht="15.95" customHeight="1" x14ac:dyDescent="0.2">
      <c r="B40" s="12">
        <f t="shared" si="0"/>
        <v>34</v>
      </c>
      <c r="C40" s="67" t="s">
        <v>76</v>
      </c>
      <c r="D40" s="64">
        <v>480</v>
      </c>
      <c r="E40" s="61">
        <f>+Data!Q82</f>
        <v>284.72000000000003</v>
      </c>
      <c r="G40" s="183"/>
      <c r="H40" s="184"/>
      <c r="I40" s="180"/>
      <c r="J40" s="180"/>
      <c r="K40" s="182"/>
      <c r="L40" s="182"/>
    </row>
    <row r="41" spans="2:13" ht="19.5" customHeight="1" thickBot="1" x14ac:dyDescent="0.25">
      <c r="B41" s="54"/>
      <c r="C41" s="68" t="s">
        <v>70</v>
      </c>
      <c r="D41" s="53">
        <f>SUM(D35:D40)</f>
        <v>3354.4</v>
      </c>
      <c r="E41" s="59">
        <f>SUM(E35:E40)</f>
        <v>2278.67</v>
      </c>
      <c r="G41" s="185"/>
      <c r="H41" s="186"/>
      <c r="K41" s="182"/>
      <c r="L41" s="182"/>
    </row>
    <row r="42" spans="2:13" x14ac:dyDescent="0.25">
      <c r="B42" s="8" t="s">
        <v>72</v>
      </c>
      <c r="K42" s="182"/>
      <c r="L42" s="182"/>
    </row>
    <row r="43" spans="2:13" x14ac:dyDescent="0.25">
      <c r="B43" s="8" t="s">
        <v>77</v>
      </c>
      <c r="D43" s="13"/>
      <c r="H43" s="1" t="s">
        <v>0</v>
      </c>
      <c r="K43" s="182"/>
      <c r="L43" s="182"/>
    </row>
    <row r="44" spans="2:13" x14ac:dyDescent="0.25">
      <c r="K44" s="182"/>
      <c r="L44" s="182"/>
    </row>
    <row r="46" spans="2:13" x14ac:dyDescent="0.25">
      <c r="D46" s="1" t="s">
        <v>0</v>
      </c>
    </row>
  </sheetData>
  <mergeCells count="17">
    <mergeCell ref="I36:J40"/>
    <mergeCell ref="J25:K29"/>
    <mergeCell ref="I32:J34"/>
    <mergeCell ref="K39:L44"/>
    <mergeCell ref="G35:H41"/>
    <mergeCell ref="G23:H25"/>
    <mergeCell ref="G26:H29"/>
    <mergeCell ref="G34:H34"/>
    <mergeCell ref="G30:H33"/>
    <mergeCell ref="B3:H3"/>
    <mergeCell ref="B5:H5"/>
    <mergeCell ref="G22:H22"/>
    <mergeCell ref="B4:H4"/>
    <mergeCell ref="G6:H6"/>
    <mergeCell ref="G7:H7"/>
    <mergeCell ref="G10:H10"/>
    <mergeCell ref="G15:H16"/>
  </mergeCells>
  <conditionalFormatting sqref="C7:C38">
    <cfRule type="cellIs" dxfId="105" priority="78" stopIfTrue="1" operator="equal">
      <formula>"CESPM 1 TG"</formula>
    </cfRule>
    <cfRule type="cellIs" dxfId="104" priority="79" stopIfTrue="1" operator="equal">
      <formula>"CESPM 2 TG"</formula>
    </cfRule>
    <cfRule type="cellIs" dxfId="103" priority="80" stopIfTrue="1" operator="equal">
      <formula>"CESPM 3 TG"</formula>
    </cfRule>
  </conditionalFormatting>
  <conditionalFormatting sqref="E7:E34 C7:C38 E36:E40">
    <cfRule type="cellIs" dxfId="102" priority="76" operator="equal">
      <formula>0</formula>
    </cfRule>
    <cfRule type="containsErrors" dxfId="101" priority="77">
      <formula>ISERROR(C7)</formula>
    </cfRule>
  </conditionalFormatting>
  <conditionalFormatting sqref="D7:E34 E36:E40">
    <cfRule type="expression" dxfId="100" priority="103" stopIfTrue="1">
      <formula>AND($E7&lt;#REF!,$E7&gt;0)</formula>
    </cfRule>
  </conditionalFormatting>
  <conditionalFormatting sqref="E41 D35:D39">
    <cfRule type="expression" dxfId="99" priority="238" stopIfTrue="1">
      <formula>AND($D35&lt;#REF!,$D35&gt;0)</formula>
    </cfRule>
  </conditionalFormatting>
  <conditionalFormatting sqref="H8:H9">
    <cfRule type="cellIs" dxfId="98" priority="57" stopIfTrue="1" operator="equal">
      <formula>"CESPM 1 TG"</formula>
    </cfRule>
    <cfRule type="cellIs" dxfId="97" priority="58" stopIfTrue="1" operator="equal">
      <formula>"CESPM 2 TG"</formula>
    </cfRule>
    <cfRule type="cellIs" dxfId="96" priority="59" stopIfTrue="1" operator="equal">
      <formula>"CESPM 3 TG"</formula>
    </cfRule>
  </conditionalFormatting>
  <conditionalFormatting sqref="H8:H9">
    <cfRule type="cellIs" dxfId="95" priority="55" operator="equal">
      <formula>0</formula>
    </cfRule>
    <cfRule type="containsErrors" dxfId="94" priority="56">
      <formula>ISERROR(H8)</formula>
    </cfRule>
  </conditionalFormatting>
  <conditionalFormatting sqref="H11:H14">
    <cfRule type="cellIs" dxfId="93" priority="47" stopIfTrue="1" operator="equal">
      <formula>"CESPM 1 TG"</formula>
    </cfRule>
    <cfRule type="cellIs" dxfId="92" priority="48" stopIfTrue="1" operator="equal">
      <formula>"CESPM 2 TG"</formula>
    </cfRule>
    <cfRule type="cellIs" dxfId="91" priority="49" stopIfTrue="1" operator="equal">
      <formula>"CESPM 3 TG"</formula>
    </cfRule>
  </conditionalFormatting>
  <conditionalFormatting sqref="H11:H14">
    <cfRule type="cellIs" dxfId="90" priority="45" operator="equal">
      <formula>0</formula>
    </cfRule>
    <cfRule type="containsErrors" dxfId="89" priority="46">
      <formula>ISERROR(H11)</formula>
    </cfRule>
  </conditionalFormatting>
  <conditionalFormatting sqref="C41">
    <cfRule type="cellIs" dxfId="88" priority="26" stopIfTrue="1" operator="equal">
      <formula>"CESPM 1 TG"</formula>
    </cfRule>
    <cfRule type="cellIs" dxfId="87" priority="27" stopIfTrue="1" operator="equal">
      <formula>"CESPM 2 TG"</formula>
    </cfRule>
    <cfRule type="cellIs" dxfId="86" priority="28" stopIfTrue="1" operator="equal">
      <formula>"CESPM 3 TG"</formula>
    </cfRule>
  </conditionalFormatting>
  <conditionalFormatting sqref="C41">
    <cfRule type="cellIs" dxfId="85" priority="24" operator="equal">
      <formula>0</formula>
    </cfRule>
    <cfRule type="containsErrors" dxfId="84" priority="25">
      <formula>ISERROR(C41)</formula>
    </cfRule>
  </conditionalFormatting>
  <conditionalFormatting sqref="D40:D41">
    <cfRule type="expression" dxfId="83" priority="29" stopIfTrue="1">
      <formula>AND($D40&lt;#REF!,$D40&gt;0)</formula>
    </cfRule>
  </conditionalFormatting>
  <conditionalFormatting sqref="C39">
    <cfRule type="cellIs" dxfId="82" priority="15" stopIfTrue="1" operator="equal">
      <formula>"CESPM 1 TG"</formula>
    </cfRule>
    <cfRule type="cellIs" dxfId="81" priority="16" stopIfTrue="1" operator="equal">
      <formula>"CESPM 2 TG"</formula>
    </cfRule>
    <cfRule type="cellIs" dxfId="80" priority="17" stopIfTrue="1" operator="equal">
      <formula>"CESPM 3 TG"</formula>
    </cfRule>
  </conditionalFormatting>
  <conditionalFormatting sqref="C39">
    <cfRule type="cellIs" dxfId="79" priority="13" operator="equal">
      <formula>0</formula>
    </cfRule>
    <cfRule type="containsErrors" dxfId="78" priority="14">
      <formula>ISERROR(C39)</formula>
    </cfRule>
  </conditionalFormatting>
  <conditionalFormatting sqref="C40">
    <cfRule type="cellIs" dxfId="77" priority="10" stopIfTrue="1" operator="equal">
      <formula>"CESPM 1 TG"</formula>
    </cfRule>
    <cfRule type="cellIs" dxfId="76" priority="11" stopIfTrue="1" operator="equal">
      <formula>"CESPM 2 TG"</formula>
    </cfRule>
    <cfRule type="cellIs" dxfId="75" priority="12" stopIfTrue="1" operator="equal">
      <formula>"CESPM 3 TG"</formula>
    </cfRule>
  </conditionalFormatting>
  <conditionalFormatting sqref="C40">
    <cfRule type="cellIs" dxfId="74" priority="8" operator="equal">
      <formula>0</formula>
    </cfRule>
    <cfRule type="containsErrors" dxfId="73" priority="9">
      <formula>ISERROR(C40)</formula>
    </cfRule>
  </conditionalFormatting>
  <conditionalFormatting sqref="E35">
    <cfRule type="cellIs" dxfId="72" priority="5" operator="equal">
      <formula>0</formula>
    </cfRule>
  </conditionalFormatting>
  <conditionalFormatting sqref="D7:D34">
    <cfRule type="cellIs" dxfId="71" priority="1" operator="equal">
      <formula>0</formula>
    </cfRule>
    <cfRule type="containsErrors" dxfId="70" priority="2">
      <formula>ISERROR(D7)</formula>
    </cfRule>
  </conditionalFormatting>
  <printOptions horizontalCentered="1" verticalCentered="1" gridLines="1"/>
  <pageMargins left="0.74803149606299213" right="0.74803149606299213" top="0.19685039370078741" bottom="0.19685039370078741" header="0.23622047244094491" footer="0.23622047244094491"/>
  <pageSetup paperSize="9" scale="9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fitToPage="1"/>
  </sheetPr>
  <dimension ref="A5:J66"/>
  <sheetViews>
    <sheetView showGridLines="0" showZeros="0" topLeftCell="A31" zoomScaleNormal="100" zoomScaleSheetLayoutView="115" workbookViewId="0">
      <selection activeCell="J19" sqref="J19"/>
    </sheetView>
  </sheetViews>
  <sheetFormatPr baseColWidth="10" defaultColWidth="11.42578125" defaultRowHeight="12.75" x14ac:dyDescent="0.25"/>
  <cols>
    <col min="1" max="1" width="5.7109375" style="1" customWidth="1"/>
    <col min="2" max="2" width="7.7109375" style="1" customWidth="1"/>
    <col min="3" max="3" width="33.85546875" style="1" customWidth="1"/>
    <col min="4" max="4" width="14.42578125" style="1" customWidth="1"/>
    <col min="5" max="5" width="15.7109375" style="1" customWidth="1"/>
    <col min="6" max="7" width="15.140625" style="1" customWidth="1"/>
    <col min="8" max="16384" width="11.42578125" style="1"/>
  </cols>
  <sheetData>
    <row r="5" spans="2:8" ht="16.5" customHeight="1" thickBot="1" x14ac:dyDescent="0.3"/>
    <row r="6" spans="2:8" ht="24.75" customHeight="1" thickBot="1" x14ac:dyDescent="0.3">
      <c r="B6" s="197" t="s">
        <v>79</v>
      </c>
      <c r="C6" s="198"/>
      <c r="D6" s="198"/>
      <c r="E6" s="198"/>
      <c r="F6" s="198"/>
      <c r="G6" s="199"/>
    </row>
    <row r="7" spans="2:8" ht="38.25" customHeight="1" x14ac:dyDescent="0.25">
      <c r="B7" s="149" t="s">
        <v>61</v>
      </c>
      <c r="C7" s="150" t="s">
        <v>36</v>
      </c>
      <c r="D7" s="151" t="s">
        <v>34</v>
      </c>
      <c r="E7" s="151" t="s">
        <v>87</v>
      </c>
      <c r="F7" s="151" t="s">
        <v>59</v>
      </c>
      <c r="G7" s="151" t="s">
        <v>88</v>
      </c>
    </row>
    <row r="8" spans="2:8" ht="14.1" customHeight="1" x14ac:dyDescent="0.25">
      <c r="B8" s="12">
        <v>1</v>
      </c>
      <c r="C8" s="97" t="str">
        <f>+Data!C49</f>
        <v>AES ANDRES</v>
      </c>
      <c r="D8" s="9" t="str">
        <f>+Data!D49</f>
        <v>Gas Natural</v>
      </c>
      <c r="E8" s="5">
        <f>+Data!E49</f>
        <v>300</v>
      </c>
      <c r="F8" s="15"/>
      <c r="G8" s="16">
        <f>+Data!H49</f>
        <v>37.417134460438618</v>
      </c>
      <c r="H8" s="104"/>
    </row>
    <row r="9" spans="2:8" ht="14.1" customHeight="1" x14ac:dyDescent="0.25">
      <c r="B9" s="12">
        <v>2</v>
      </c>
      <c r="C9" s="98" t="str">
        <f>+Data!C50</f>
        <v>PARQUE ENERGETICO LOS MINA CC TOTAL</v>
      </c>
      <c r="D9" s="9" t="str">
        <f>+Data!D50</f>
        <v>Gas Natural</v>
      </c>
      <c r="E9" s="5">
        <f>+Data!E50</f>
        <v>315</v>
      </c>
      <c r="F9" s="17">
        <f>+E8+E9</f>
        <v>615</v>
      </c>
      <c r="G9" s="16">
        <f>+Data!H50</f>
        <v>37.480093394615878</v>
      </c>
      <c r="H9" s="104"/>
    </row>
    <row r="10" spans="2:8" ht="14.1" customHeight="1" x14ac:dyDescent="0.2">
      <c r="B10" s="12">
        <v>3</v>
      </c>
      <c r="C10" s="99" t="str">
        <f>+Data!C51</f>
        <v>PARQUE ENERGETICO LOS MINA CC PARCIAL</v>
      </c>
      <c r="D10" s="9" t="str">
        <f>+Data!D51</f>
        <v>Gas Natural</v>
      </c>
      <c r="E10" s="5">
        <f>+Data!E51</f>
        <v>0</v>
      </c>
      <c r="F10" s="17">
        <f t="shared" ref="F10:F36" si="0">+E10+F9</f>
        <v>615</v>
      </c>
      <c r="G10" s="18">
        <f>+Data!H51</f>
        <v>37.482761579009249</v>
      </c>
      <c r="H10" s="104"/>
    </row>
    <row r="11" spans="2:8" ht="14.1" customHeight="1" x14ac:dyDescent="0.2">
      <c r="B11" s="12">
        <v>4</v>
      </c>
      <c r="C11" s="99" t="str">
        <f>+Data!C52</f>
        <v>ITABO 1</v>
      </c>
      <c r="D11" s="9" t="str">
        <f>+Data!D52</f>
        <v>Carbón</v>
      </c>
      <c r="E11" s="5">
        <f>+Data!E52</f>
        <v>120</v>
      </c>
      <c r="F11" s="17">
        <f t="shared" si="0"/>
        <v>735</v>
      </c>
      <c r="G11" s="18">
        <f>+Data!H52</f>
        <v>43.201860786834168</v>
      </c>
      <c r="H11" s="104"/>
    </row>
    <row r="12" spans="2:8" ht="14.1" customHeight="1" x14ac:dyDescent="0.2">
      <c r="B12" s="12">
        <v>5</v>
      </c>
      <c r="C12" s="98" t="str">
        <f>+Data!C53</f>
        <v>ITABO 2</v>
      </c>
      <c r="D12" s="9" t="str">
        <f>+Data!D53</f>
        <v>Carbón</v>
      </c>
      <c r="E12" s="5">
        <f>+Data!E53</f>
        <v>120</v>
      </c>
      <c r="F12" s="17">
        <f t="shared" si="0"/>
        <v>855</v>
      </c>
      <c r="G12" s="18">
        <f>+Data!H53</f>
        <v>44.555959223936675</v>
      </c>
      <c r="H12" s="104"/>
    </row>
    <row r="13" spans="2:8" ht="14.1" customHeight="1" x14ac:dyDescent="0.2">
      <c r="B13" s="12">
        <v>6</v>
      </c>
      <c r="C13" s="98" t="str">
        <f>+Data!C54</f>
        <v>LOS ORÍGENES POWER PLANT GAS NATURAL</v>
      </c>
      <c r="D13" s="9" t="str">
        <f>+Data!D54</f>
        <v>Gas Natural</v>
      </c>
      <c r="E13" s="5">
        <f>+Data!E54</f>
        <v>0</v>
      </c>
      <c r="F13" s="17">
        <f t="shared" si="0"/>
        <v>855</v>
      </c>
      <c r="G13" s="18">
        <f>+Data!H54</f>
        <v>46.0696599372001</v>
      </c>
      <c r="H13" s="104"/>
    </row>
    <row r="14" spans="2:8" ht="14.1" customHeight="1" x14ac:dyDescent="0.2">
      <c r="B14" s="12">
        <v>7</v>
      </c>
      <c r="C14" s="99" t="str">
        <f>+Data!C55</f>
        <v>ESTRELLA DEL MAR 2 CFO</v>
      </c>
      <c r="D14" s="9" t="str">
        <f>+Data!D55</f>
        <v>Fuel Oil #6</v>
      </c>
      <c r="E14" s="5">
        <f>+Data!E55</f>
        <v>0</v>
      </c>
      <c r="F14" s="17">
        <f t="shared" si="0"/>
        <v>855</v>
      </c>
      <c r="G14" s="18">
        <f>+Data!H55</f>
        <v>55.222556617727641</v>
      </c>
      <c r="H14" s="104"/>
    </row>
    <row r="15" spans="2:8" ht="14.1" customHeight="1" x14ac:dyDescent="0.2">
      <c r="B15" s="12">
        <v>8</v>
      </c>
      <c r="C15" s="100" t="str">
        <f>+Data!C56</f>
        <v>LOS MINA 6</v>
      </c>
      <c r="D15" s="9" t="str">
        <f>+Data!D56</f>
        <v>Gas Natural</v>
      </c>
      <c r="E15" s="5">
        <f>+Data!E56</f>
        <v>0</v>
      </c>
      <c r="F15" s="17">
        <f t="shared" si="0"/>
        <v>855</v>
      </c>
      <c r="G15" s="18">
        <f>+Data!H56</f>
        <v>55.232582590360067</v>
      </c>
      <c r="H15" s="104"/>
    </row>
    <row r="16" spans="2:8" ht="14.1" customHeight="1" x14ac:dyDescent="0.2">
      <c r="B16" s="12">
        <v>9</v>
      </c>
      <c r="C16" s="98" t="str">
        <f>+Data!C57</f>
        <v>LOS MINA 5</v>
      </c>
      <c r="D16" s="9" t="str">
        <f>+Data!D57</f>
        <v>Gas Natural</v>
      </c>
      <c r="E16" s="5">
        <f>+Data!E57</f>
        <v>0</v>
      </c>
      <c r="F16" s="17">
        <f t="shared" si="0"/>
        <v>855</v>
      </c>
      <c r="G16" s="18">
        <f>+Data!H57</f>
        <v>55.52136415555114</v>
      </c>
      <c r="H16" s="104"/>
    </row>
    <row r="17" spans="2:9" ht="14.1" customHeight="1" x14ac:dyDescent="0.2">
      <c r="B17" s="12">
        <v>10</v>
      </c>
      <c r="C17" s="98" t="str">
        <f>+Data!C58</f>
        <v>BARAHONA CARBON</v>
      </c>
      <c r="D17" s="9" t="str">
        <f>+Data!D58</f>
        <v>Carbón</v>
      </c>
      <c r="E17" s="5">
        <f>+Data!E58</f>
        <v>43</v>
      </c>
      <c r="F17" s="17">
        <f>+E17+F16</f>
        <v>898</v>
      </c>
      <c r="G17" s="18">
        <f>+Data!H58</f>
        <v>56.430338892472911</v>
      </c>
      <c r="H17" s="104"/>
    </row>
    <row r="18" spans="2:9" ht="14.1" customHeight="1" x14ac:dyDescent="0.2">
      <c r="B18" s="12">
        <v>11</v>
      </c>
      <c r="C18" s="98" t="str">
        <f>+Data!C59</f>
        <v>ESTRELLA DEL MAR 2 SFO</v>
      </c>
      <c r="D18" s="9" t="str">
        <f>+Data!D59</f>
        <v>Fuel Oil #6</v>
      </c>
      <c r="E18" s="5">
        <f>+Data!E59</f>
        <v>0</v>
      </c>
      <c r="F18" s="17">
        <f t="shared" si="0"/>
        <v>898</v>
      </c>
      <c r="G18" s="18">
        <f>+Data!H59</f>
        <v>60.344235506077226</v>
      </c>
      <c r="H18" s="104"/>
      <c r="I18" s="1" t="s">
        <v>0</v>
      </c>
    </row>
    <row r="19" spans="2:9" ht="14.1" customHeight="1" x14ac:dyDescent="0.2">
      <c r="B19" s="12">
        <v>12</v>
      </c>
      <c r="C19" s="98" t="str">
        <f>+Data!C60</f>
        <v>ESTRELLA DEL MAR 2 CGN</v>
      </c>
      <c r="D19" s="9" t="str">
        <f>+Data!D60</f>
        <v>Gas Natural</v>
      </c>
      <c r="E19" s="5">
        <f>+Data!E60</f>
        <v>110</v>
      </c>
      <c r="F19" s="17">
        <f t="shared" si="0"/>
        <v>1008</v>
      </c>
      <c r="G19" s="18">
        <f>+Data!H60</f>
        <v>70.283022026701303</v>
      </c>
      <c r="H19" s="104"/>
    </row>
    <row r="20" spans="2:9" ht="14.1" customHeight="1" x14ac:dyDescent="0.2">
      <c r="B20" s="12">
        <v>13</v>
      </c>
      <c r="C20" s="100" t="str">
        <f>+Data!C61</f>
        <v>ESTRELLA DEL MAR 2 SGN</v>
      </c>
      <c r="D20" s="9" t="str">
        <f>+Data!D61</f>
        <v>Gas Natural</v>
      </c>
      <c r="E20" s="5">
        <f>+Data!E61</f>
        <v>0</v>
      </c>
      <c r="F20" s="17">
        <f t="shared" si="0"/>
        <v>1008</v>
      </c>
      <c r="G20" s="18">
        <f>+Data!H61</f>
        <v>76.801500926825241</v>
      </c>
      <c r="H20" s="104"/>
    </row>
    <row r="21" spans="2:9" ht="14.1" customHeight="1" x14ac:dyDescent="0.2">
      <c r="B21" s="12">
        <v>14</v>
      </c>
      <c r="C21" s="98" t="str">
        <f>+Data!C62</f>
        <v>MONTE RIO</v>
      </c>
      <c r="D21" s="9" t="str">
        <f>+Data!D62</f>
        <v>Fuel Oil #6</v>
      </c>
      <c r="E21" s="5">
        <f>+Data!E62</f>
        <v>212</v>
      </c>
      <c r="F21" s="17">
        <f t="shared" si="0"/>
        <v>1220</v>
      </c>
      <c r="G21" s="18">
        <f>+Data!H62</f>
        <v>79.050622395622398</v>
      </c>
      <c r="H21" s="104"/>
    </row>
    <row r="22" spans="2:9" ht="14.1" customHeight="1" x14ac:dyDescent="0.2">
      <c r="B22" s="12">
        <v>15</v>
      </c>
      <c r="C22" s="98" t="str">
        <f>+Data!C63</f>
        <v>QUISQUEYA 2</v>
      </c>
      <c r="D22" s="9" t="str">
        <f>+Data!D63</f>
        <v>Fuel Oil #6</v>
      </c>
      <c r="E22" s="5">
        <f>+Data!E63</f>
        <v>93.6</v>
      </c>
      <c r="F22" s="17">
        <f t="shared" si="0"/>
        <v>1313.6</v>
      </c>
      <c r="G22" s="18">
        <f>+Data!H63</f>
        <v>79.053292728058921</v>
      </c>
      <c r="H22" s="104"/>
    </row>
    <row r="23" spans="2:9" ht="14.1" customHeight="1" x14ac:dyDescent="0.2">
      <c r="B23" s="12">
        <v>16</v>
      </c>
      <c r="C23" s="98" t="str">
        <f>+Data!C64</f>
        <v>CEPP 2</v>
      </c>
      <c r="D23" s="9" t="str">
        <f>+Data!D64</f>
        <v>Fuel Oil #6</v>
      </c>
      <c r="E23" s="5">
        <f>+Data!E64</f>
        <v>36.4</v>
      </c>
      <c r="F23" s="17">
        <f t="shared" si="0"/>
        <v>1350</v>
      </c>
      <c r="G23" s="18">
        <f>+Data!H64</f>
        <v>80.309429843891081</v>
      </c>
      <c r="H23" s="104"/>
    </row>
    <row r="24" spans="2:9" ht="14.1" customHeight="1" x14ac:dyDescent="0.2">
      <c r="B24" s="12">
        <v>17</v>
      </c>
      <c r="C24" s="98" t="str">
        <f>+Data!C65</f>
        <v>METALDOM</v>
      </c>
      <c r="D24" s="9" t="str">
        <f>+Data!D65</f>
        <v>Fuel Oil #6</v>
      </c>
      <c r="E24" s="5">
        <f>+Data!E65</f>
        <v>51.2</v>
      </c>
      <c r="F24" s="17">
        <f t="shared" si="0"/>
        <v>1401.2</v>
      </c>
      <c r="G24" s="18">
        <f>+Data!H65</f>
        <v>80.45409219020209</v>
      </c>
      <c r="H24" s="104"/>
    </row>
    <row r="25" spans="2:9" ht="14.1" customHeight="1" x14ac:dyDescent="0.2">
      <c r="B25" s="12">
        <v>18</v>
      </c>
      <c r="C25" s="98" t="str">
        <f>+Data!C66</f>
        <v>PIMENTEL 3</v>
      </c>
      <c r="D25" s="9" t="str">
        <f>+Data!D66</f>
        <v>Fuel Oil #6</v>
      </c>
      <c r="E25" s="5">
        <f>+Data!E66</f>
        <v>30</v>
      </c>
      <c r="F25" s="17">
        <f t="shared" si="0"/>
        <v>1431.2</v>
      </c>
      <c r="G25" s="18">
        <f>+Data!H66</f>
        <v>80.61470505278777</v>
      </c>
      <c r="H25" s="104"/>
    </row>
    <row r="26" spans="2:9" ht="14.1" customHeight="1" x14ac:dyDescent="0.2">
      <c r="B26" s="12">
        <v>19</v>
      </c>
      <c r="C26" s="100" t="str">
        <f>+Data!C67</f>
        <v>SULTANA DEL ESTE</v>
      </c>
      <c r="D26" s="9" t="str">
        <f>+Data!D67</f>
        <v>Fuel Oil #6</v>
      </c>
      <c r="E26" s="5">
        <f>+Data!E67</f>
        <v>15.6</v>
      </c>
      <c r="F26" s="17">
        <f t="shared" si="0"/>
        <v>1446.8</v>
      </c>
      <c r="G26" s="18">
        <f>+Data!H67</f>
        <v>83.900163006983973</v>
      </c>
      <c r="H26" s="104"/>
    </row>
    <row r="27" spans="2:9" ht="14.1" customHeight="1" x14ac:dyDescent="0.2">
      <c r="B27" s="12">
        <v>20</v>
      </c>
      <c r="C27" s="98" t="str">
        <f>+Data!C68</f>
        <v>CEPP 1</v>
      </c>
      <c r="D27" s="9" t="str">
        <f>+Data!D68</f>
        <v>Fuel Oil #6</v>
      </c>
      <c r="E27" s="5">
        <f>+Data!E68</f>
        <v>0</v>
      </c>
      <c r="F27" s="17">
        <f t="shared" si="0"/>
        <v>1446.8</v>
      </c>
      <c r="G27" s="18">
        <f>+Data!H68</f>
        <v>84.40113384488096</v>
      </c>
      <c r="H27" s="104"/>
    </row>
    <row r="28" spans="2:9" ht="14.1" customHeight="1" x14ac:dyDescent="0.2">
      <c r="B28" s="12">
        <v>21</v>
      </c>
      <c r="C28" s="101" t="str">
        <f>+Data!C69</f>
        <v>LOS ORÍGENES POWER PLANT FUEL OIL</v>
      </c>
      <c r="D28" s="9" t="str">
        <f>+Data!D69</f>
        <v>Fuel Oil #6</v>
      </c>
      <c r="E28" s="5">
        <f>+Data!E69</f>
        <v>27.9</v>
      </c>
      <c r="F28" s="17">
        <f t="shared" si="0"/>
        <v>1474.7</v>
      </c>
      <c r="G28" s="18">
        <f>+Data!H69</f>
        <v>85.421646881162218</v>
      </c>
      <c r="H28" s="104"/>
    </row>
    <row r="29" spans="2:9" ht="14.1" customHeight="1" x14ac:dyDescent="0.2">
      <c r="B29" s="19">
        <v>22</v>
      </c>
      <c r="C29" s="98" t="str">
        <f>+Data!C70</f>
        <v>PIMENTEL 2</v>
      </c>
      <c r="D29" s="9" t="str">
        <f>+Data!D70</f>
        <v>Fuel Oil #6</v>
      </c>
      <c r="E29" s="5">
        <f>+Data!E70</f>
        <v>31.4</v>
      </c>
      <c r="F29" s="17">
        <f t="shared" si="0"/>
        <v>1506.1000000000001</v>
      </c>
      <c r="G29" s="18">
        <f>+Data!H70</f>
        <v>85.719887637502808</v>
      </c>
      <c r="H29" s="104"/>
    </row>
    <row r="30" spans="2:9" ht="14.1" customHeight="1" x14ac:dyDescent="0.2">
      <c r="B30" s="12">
        <v>23</v>
      </c>
      <c r="C30" s="98" t="str">
        <f>+Data!C71</f>
        <v>PIMENTEL 1</v>
      </c>
      <c r="D30" s="9" t="str">
        <f>+Data!D71</f>
        <v>Fuel Oil #6</v>
      </c>
      <c r="E30" s="5">
        <f>+Data!E71</f>
        <v>58.9</v>
      </c>
      <c r="F30" s="17">
        <f t="shared" si="0"/>
        <v>1565.0000000000002</v>
      </c>
      <c r="G30" s="18">
        <f>+Data!H71</f>
        <v>85.911916670655643</v>
      </c>
      <c r="H30" s="104"/>
    </row>
    <row r="31" spans="2:9" ht="14.1" customHeight="1" x14ac:dyDescent="0.2">
      <c r="B31" s="12">
        <v>24</v>
      </c>
      <c r="C31" s="98" t="str">
        <f>+Data!C72</f>
        <v>INCA KM22</v>
      </c>
      <c r="D31" s="9" t="str">
        <f>+Data!D72</f>
        <v>Fuel Oil #6</v>
      </c>
      <c r="E31" s="5">
        <f>+Data!E72</f>
        <v>9.1999999999999993</v>
      </c>
      <c r="F31" s="17">
        <f t="shared" si="0"/>
        <v>1574.2000000000003</v>
      </c>
      <c r="G31" s="18">
        <f>+Data!H72</f>
        <v>86.747333008447129</v>
      </c>
      <c r="H31" s="104"/>
    </row>
    <row r="32" spans="2:9" ht="14.1" customHeight="1" x14ac:dyDescent="0.2">
      <c r="B32" s="12">
        <v>25</v>
      </c>
      <c r="C32" s="98" t="str">
        <f>+Data!C73</f>
        <v>PALAMARA</v>
      </c>
      <c r="D32" s="9" t="str">
        <f>+Data!D73</f>
        <v>Fuel Oil #6</v>
      </c>
      <c r="E32" s="5">
        <f>+Data!E73</f>
        <v>73.599999999999994</v>
      </c>
      <c r="F32" s="17">
        <f t="shared" si="0"/>
        <v>1647.8000000000002</v>
      </c>
      <c r="G32" s="18">
        <f>+Data!H73</f>
        <v>88.293173599151714</v>
      </c>
      <c r="H32" s="104"/>
    </row>
    <row r="33" spans="2:8" ht="14.1" customHeight="1" x14ac:dyDescent="0.2">
      <c r="B33" s="12">
        <v>26</v>
      </c>
      <c r="C33" s="98" t="str">
        <f>+Data!C74</f>
        <v>LA VEGA</v>
      </c>
      <c r="D33" s="9" t="str">
        <f>+Data!D74</f>
        <v>Fuel Oil #6</v>
      </c>
      <c r="E33" s="5">
        <f>+Data!E74</f>
        <v>85.83</v>
      </c>
      <c r="F33" s="17">
        <f t="shared" si="0"/>
        <v>1733.63</v>
      </c>
      <c r="G33" s="18">
        <f>+Data!H74</f>
        <v>88.750485553032149</v>
      </c>
      <c r="H33" s="104"/>
    </row>
    <row r="34" spans="2:8" ht="14.1" customHeight="1" x14ac:dyDescent="0.2">
      <c r="B34" s="12">
        <v>27</v>
      </c>
      <c r="C34" s="98" t="str">
        <f>+Data!C75</f>
        <v>SAN FELIPE</v>
      </c>
      <c r="D34" s="9" t="str">
        <f>+Data!D75</f>
        <v>Fuel Oil #2,6</v>
      </c>
      <c r="E34" s="5">
        <f>+Data!E75</f>
        <v>0</v>
      </c>
      <c r="F34" s="17">
        <f t="shared" si="0"/>
        <v>1733.63</v>
      </c>
      <c r="G34" s="18">
        <f>+Data!H75</f>
        <v>89.114852274971085</v>
      </c>
      <c r="H34" s="104"/>
    </row>
    <row r="35" spans="2:8" ht="14.1" customHeight="1" x14ac:dyDescent="0.2">
      <c r="B35" s="12">
        <v>28</v>
      </c>
      <c r="C35" s="98" t="str">
        <f>+Data!C76</f>
        <v>CESPM 3</v>
      </c>
      <c r="D35" s="9" t="str">
        <f>+Data!D76</f>
        <v>Fuel Oil #2</v>
      </c>
      <c r="E35" s="5">
        <f>+Data!E76</f>
        <v>0</v>
      </c>
      <c r="F35" s="17">
        <f t="shared" si="0"/>
        <v>1733.63</v>
      </c>
      <c r="G35" s="18">
        <f>+Data!H76</f>
        <v>92.005943473703979</v>
      </c>
      <c r="H35" s="104"/>
    </row>
    <row r="36" spans="2:8" ht="14.1" customHeight="1" x14ac:dyDescent="0.2">
      <c r="B36" s="12">
        <v>29</v>
      </c>
      <c r="C36" s="128" t="str">
        <f>+Data!C77</f>
        <v>CESPM 2</v>
      </c>
      <c r="D36" s="9" t="str">
        <f>+Data!D77</f>
        <v>Fuel Oil #2</v>
      </c>
      <c r="E36" s="5">
        <f>+Data!E77</f>
        <v>0</v>
      </c>
      <c r="F36" s="17">
        <f t="shared" si="0"/>
        <v>1733.63</v>
      </c>
      <c r="G36" s="18">
        <f>+Data!H77</f>
        <v>98.58004617489172</v>
      </c>
      <c r="H36" s="104"/>
    </row>
    <row r="37" spans="2:8" ht="14.1" customHeight="1" x14ac:dyDescent="0.2">
      <c r="B37" s="12">
        <v>30</v>
      </c>
      <c r="C37" s="129" t="str">
        <f>+Data!C78</f>
        <v>BERSAL</v>
      </c>
      <c r="D37" s="9" t="str">
        <f>+Data!D78</f>
        <v>Fuel Oil #6</v>
      </c>
      <c r="E37" s="5">
        <f>+Data!E78</f>
        <v>17</v>
      </c>
      <c r="F37" s="17">
        <f>+Data!F78</f>
        <v>1750.63</v>
      </c>
      <c r="G37" s="18">
        <f>+Data!H78</f>
        <v>100.16834812829551</v>
      </c>
      <c r="H37" s="104"/>
    </row>
    <row r="38" spans="2:8" ht="14.1" customHeight="1" x14ac:dyDescent="0.2">
      <c r="B38" s="12">
        <v>31</v>
      </c>
      <c r="C38" s="4" t="str">
        <f>+Data!C79</f>
        <v>CESPM 1</v>
      </c>
      <c r="D38" s="9" t="str">
        <f>+Data!D79</f>
        <v>Fuel Oil #2</v>
      </c>
      <c r="E38" s="5">
        <f>+Data!E79</f>
        <v>0</v>
      </c>
      <c r="F38" s="17">
        <f>+Data!F79</f>
        <v>1750.63</v>
      </c>
      <c r="G38" s="18">
        <f>+Data!H79</f>
        <v>111.82482067701213</v>
      </c>
      <c r="H38" s="104"/>
    </row>
    <row r="39" spans="2:8" ht="14.1" customHeight="1" x14ac:dyDescent="0.2">
      <c r="B39" s="12">
        <v>32</v>
      </c>
      <c r="C39" s="4" t="str">
        <f>+Data!C80</f>
        <v>SAN FELIPE CC</v>
      </c>
      <c r="D39" s="9" t="str">
        <f>+Data!D80</f>
        <v>Fuel Oil #2</v>
      </c>
      <c r="E39" s="5">
        <f>+Data!E80</f>
        <v>104</v>
      </c>
      <c r="F39" s="17">
        <f>+Data!F80</f>
        <v>1854.63</v>
      </c>
      <c r="G39" s="18">
        <f>+Data!H80</f>
        <v>118.18312883157212</v>
      </c>
      <c r="H39" s="104"/>
    </row>
    <row r="40" spans="2:8" ht="14.1" customHeight="1" x14ac:dyDescent="0.2">
      <c r="B40" s="12">
        <v>33</v>
      </c>
      <c r="C40" s="4" t="str">
        <f>+Data!C81</f>
        <v>SAN FELIPE VAP</v>
      </c>
      <c r="D40" s="9" t="str">
        <f>+Data!D81</f>
        <v>Fuel Oil #6</v>
      </c>
      <c r="E40" s="6">
        <f>+Data!E81</f>
        <v>80</v>
      </c>
      <c r="F40" s="17">
        <f>+Data!F81</f>
        <v>1934.63</v>
      </c>
      <c r="G40" s="18">
        <f>+Data!H81</f>
        <v>136.80888943495239</v>
      </c>
      <c r="H40" s="104"/>
    </row>
    <row r="41" spans="2:8" ht="14.1" customHeight="1" x14ac:dyDescent="0.2">
      <c r="B41" s="12">
        <v>34</v>
      </c>
      <c r="C41" s="4" t="str">
        <f>+Data!C82</f>
        <v>HAINA TG</v>
      </c>
      <c r="D41" s="9" t="str">
        <f>+Data!D82</f>
        <v>Fuel Oil #2</v>
      </c>
      <c r="E41" s="7">
        <f>+Data!E82</f>
        <v>0</v>
      </c>
      <c r="F41" s="17">
        <f>+Data!F82</f>
        <v>1934.63</v>
      </c>
      <c r="G41" s="18">
        <f>+Data!H82</f>
        <v>168.53601869276349</v>
      </c>
      <c r="H41" s="104"/>
    </row>
    <row r="42" spans="2:8" ht="14.1" customHeight="1" x14ac:dyDescent="0.2">
      <c r="B42" s="12">
        <v>35</v>
      </c>
      <c r="C42" s="4"/>
      <c r="D42" s="9"/>
      <c r="E42" s="6"/>
      <c r="F42" s="17"/>
      <c r="G42" s="18"/>
    </row>
    <row r="43" spans="2:8" ht="24.75" customHeight="1" x14ac:dyDescent="0.2">
      <c r="B43" s="48"/>
      <c r="C43" s="49" t="str">
        <f>+Data!C84</f>
        <v>CMG TOPE USS/MWh</v>
      </c>
      <c r="D43" s="121">
        <f>+Data!D84</f>
        <v>128.51</v>
      </c>
      <c r="E43" s="50">
        <v>0</v>
      </c>
      <c r="F43" s="51"/>
      <c r="G43" s="52"/>
    </row>
    <row r="44" spans="2:8" ht="1.5" customHeight="1" x14ac:dyDescent="0.25">
      <c r="B44" s="2"/>
      <c r="C44" s="2"/>
      <c r="D44" s="2"/>
      <c r="E44" s="2"/>
      <c r="F44" s="2"/>
      <c r="G44" s="2"/>
    </row>
    <row r="45" spans="2:8" x14ac:dyDescent="0.25">
      <c r="B45" s="89"/>
      <c r="C45" s="90"/>
      <c r="D45" s="90"/>
      <c r="E45" s="90"/>
      <c r="F45" s="90"/>
      <c r="G45" s="91"/>
    </row>
    <row r="46" spans="2:8" ht="15" x14ac:dyDescent="0.25">
      <c r="B46" s="200" t="s">
        <v>102</v>
      </c>
      <c r="C46" s="201"/>
      <c r="D46" s="201"/>
      <c r="E46" s="201"/>
      <c r="F46" s="201"/>
      <c r="G46" s="202"/>
    </row>
    <row r="47" spans="2:8" ht="15" x14ac:dyDescent="0.2">
      <c r="B47" s="203" t="str">
        <f>+Data!C17</f>
        <v>30 de noviembre de 2017</v>
      </c>
      <c r="C47" s="204"/>
      <c r="D47" s="204"/>
      <c r="E47" s="204"/>
      <c r="F47" s="204"/>
      <c r="G47" s="205"/>
    </row>
    <row r="48" spans="2:8" x14ac:dyDescent="0.25">
      <c r="B48" s="92"/>
      <c r="C48" s="2"/>
      <c r="D48" s="2"/>
      <c r="E48" s="2"/>
      <c r="F48" s="2"/>
      <c r="G48" s="93"/>
    </row>
    <row r="49" spans="1:10" x14ac:dyDescent="0.25">
      <c r="B49" s="92"/>
      <c r="C49" s="2"/>
      <c r="D49" s="2"/>
      <c r="E49" s="2"/>
      <c r="F49" s="2"/>
      <c r="G49" s="93"/>
    </row>
    <row r="50" spans="1:10" x14ac:dyDescent="0.25">
      <c r="B50" s="92"/>
      <c r="C50" s="2"/>
      <c r="D50" s="2"/>
      <c r="E50" s="2"/>
      <c r="F50" s="2"/>
      <c r="G50" s="93"/>
    </row>
    <row r="51" spans="1:10" x14ac:dyDescent="0.25">
      <c r="B51" s="92"/>
      <c r="C51" s="2"/>
      <c r="D51" s="2"/>
      <c r="E51" s="2"/>
      <c r="F51" s="2"/>
      <c r="G51" s="93"/>
    </row>
    <row r="52" spans="1:10" x14ac:dyDescent="0.25">
      <c r="B52" s="92"/>
      <c r="C52" s="2"/>
      <c r="D52" s="2"/>
      <c r="E52" s="2"/>
      <c r="F52" s="2"/>
      <c r="G52" s="93"/>
    </row>
    <row r="53" spans="1:10" x14ac:dyDescent="0.25">
      <c r="B53" s="92"/>
      <c r="C53" s="2"/>
      <c r="D53" s="2"/>
      <c r="E53" s="2"/>
      <c r="F53" s="2"/>
      <c r="G53" s="93"/>
    </row>
    <row r="54" spans="1:10" x14ac:dyDescent="0.25">
      <c r="B54" s="92"/>
      <c r="C54" s="2"/>
      <c r="D54" s="2"/>
      <c r="E54" s="2"/>
      <c r="F54" s="2"/>
      <c r="G54" s="93"/>
    </row>
    <row r="55" spans="1:10" x14ac:dyDescent="0.25">
      <c r="B55" s="92"/>
      <c r="C55" s="2"/>
      <c r="D55" s="2"/>
      <c r="E55" s="2"/>
      <c r="F55" s="2"/>
      <c r="G55" s="93"/>
      <c r="I55" s="1" t="s">
        <v>86</v>
      </c>
    </row>
    <row r="56" spans="1:10" x14ac:dyDescent="0.25">
      <c r="B56" s="92"/>
      <c r="C56" s="2"/>
      <c r="D56" s="2"/>
      <c r="E56" s="2"/>
      <c r="F56" s="2"/>
      <c r="G56" s="93"/>
      <c r="J56" s="2"/>
    </row>
    <row r="57" spans="1:10" x14ac:dyDescent="0.25">
      <c r="A57" s="2"/>
      <c r="B57" s="92"/>
      <c r="C57" s="2"/>
      <c r="D57" s="2"/>
      <c r="E57" s="2"/>
      <c r="F57" s="2"/>
      <c r="G57" s="93"/>
    </row>
    <row r="58" spans="1:10" x14ac:dyDescent="0.25">
      <c r="A58" s="2"/>
      <c r="B58" s="92"/>
      <c r="C58" s="2"/>
      <c r="D58" s="2"/>
      <c r="E58" s="2"/>
      <c r="F58" s="2"/>
      <c r="G58" s="93"/>
    </row>
    <row r="59" spans="1:10" x14ac:dyDescent="0.25">
      <c r="A59" s="2"/>
      <c r="B59" s="92"/>
      <c r="C59" s="2"/>
      <c r="D59" s="2"/>
      <c r="E59" s="2"/>
      <c r="F59" s="2"/>
      <c r="G59" s="93"/>
    </row>
    <row r="60" spans="1:10" x14ac:dyDescent="0.25">
      <c r="A60" s="2"/>
      <c r="B60" s="92"/>
      <c r="C60" s="2"/>
      <c r="D60" s="2"/>
      <c r="E60" s="2"/>
      <c r="F60" s="2"/>
      <c r="G60" s="93"/>
    </row>
    <row r="61" spans="1:10" x14ac:dyDescent="0.25">
      <c r="A61" s="2"/>
      <c r="B61" s="92"/>
      <c r="C61" s="2"/>
      <c r="D61" s="2"/>
      <c r="E61" s="2"/>
      <c r="F61" s="2"/>
      <c r="G61" s="93"/>
    </row>
    <row r="62" spans="1:10" x14ac:dyDescent="0.25">
      <c r="A62" s="2" t="s">
        <v>0</v>
      </c>
      <c r="B62" s="92"/>
      <c r="C62" s="2"/>
      <c r="D62" s="2"/>
      <c r="E62" s="2"/>
      <c r="F62" s="2"/>
      <c r="G62" s="93"/>
    </row>
    <row r="63" spans="1:10" x14ac:dyDescent="0.25">
      <c r="A63" s="2"/>
      <c r="B63" s="94"/>
      <c r="C63" s="95"/>
      <c r="D63" s="95"/>
      <c r="E63" s="95"/>
      <c r="F63" s="95"/>
      <c r="G63" s="96"/>
    </row>
    <row r="64" spans="1:10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</sheetData>
  <mergeCells count="3">
    <mergeCell ref="B6:G6"/>
    <mergeCell ref="B46:G46"/>
    <mergeCell ref="B47:G47"/>
  </mergeCells>
  <conditionalFormatting sqref="F8:F43">
    <cfRule type="cellIs" dxfId="69" priority="59" stopIfTrue="1" operator="equal">
      <formula>19</formula>
    </cfRule>
  </conditionalFormatting>
  <conditionalFormatting sqref="E42:E43">
    <cfRule type="cellIs" dxfId="68" priority="55" operator="equal">
      <formula>0</formula>
    </cfRule>
  </conditionalFormatting>
  <conditionalFormatting sqref="E40">
    <cfRule type="cellIs" dxfId="67" priority="53" operator="equal">
      <formula>0</formula>
    </cfRule>
  </conditionalFormatting>
  <conditionalFormatting sqref="E41">
    <cfRule type="cellIs" dxfId="66" priority="52" operator="equal">
      <formula>0</formula>
    </cfRule>
  </conditionalFormatting>
  <conditionalFormatting sqref="C38:C43">
    <cfRule type="cellIs" dxfId="65" priority="47" stopIfTrue="1" operator="equal">
      <formula>"CESPM 1 TG"</formula>
    </cfRule>
    <cfRule type="cellIs" dxfId="64" priority="48" stopIfTrue="1" operator="equal">
      <formula>"CESPM 2 TG"</formula>
    </cfRule>
    <cfRule type="cellIs" dxfId="63" priority="49" stopIfTrue="1" operator="equal">
      <formula>"CESPM 3 TG"</formula>
    </cfRule>
  </conditionalFormatting>
  <conditionalFormatting sqref="C38:C43">
    <cfRule type="cellIs" dxfId="62" priority="45" operator="equal">
      <formula>0</formula>
    </cfRule>
    <cfRule type="containsErrors" dxfId="61" priority="46">
      <formula>ISERROR(C38)</formula>
    </cfRule>
  </conditionalFormatting>
  <conditionalFormatting sqref="E8:E39">
    <cfRule type="cellIs" dxfId="60" priority="39" operator="equal">
      <formula>0</formula>
    </cfRule>
    <cfRule type="containsErrors" dxfId="59" priority="40">
      <formula>ISERROR(E8)</formula>
    </cfRule>
  </conditionalFormatting>
  <conditionalFormatting sqref="D8:D43">
    <cfRule type="expression" dxfId="58" priority="75" stopIfTrue="1">
      <formula>AND($D8&lt;$F8,$D8&gt;0)</formula>
    </cfRule>
  </conditionalFormatting>
  <conditionalFormatting sqref="E8:E39">
    <cfRule type="expression" dxfId="57" priority="86" stopIfTrue="1">
      <formula>AND($E8&lt;#REF!,$E8&gt;0)</formula>
    </cfRule>
  </conditionalFormatting>
  <printOptions horizontalCentered="1" verticalCentered="1"/>
  <pageMargins left="0.19685039370078741" right="0.15748031496062992" top="0.35433070866141736" bottom="7.874015748031496E-2" header="0.23622047244094491" footer="0.2362204724409449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3:AW93"/>
  <sheetViews>
    <sheetView showGridLines="0" topLeftCell="J1" zoomScaleNormal="100" workbookViewId="0">
      <selection activeCell="V49" sqref="V49"/>
    </sheetView>
  </sheetViews>
  <sheetFormatPr baseColWidth="10" defaultColWidth="9.140625" defaultRowHeight="12.75" x14ac:dyDescent="0.2"/>
  <cols>
    <col min="1" max="2" width="9.140625" style="20"/>
    <col min="3" max="3" width="35" style="20" customWidth="1"/>
    <col min="4" max="4" width="13" style="20" customWidth="1"/>
    <col min="5" max="5" width="12.28515625" style="20" customWidth="1"/>
    <col min="6" max="6" width="11.140625" style="20" customWidth="1"/>
    <col min="7" max="7" width="10.5703125" style="20" customWidth="1"/>
    <col min="8" max="8" width="12.140625" style="20" customWidth="1"/>
    <col min="9" max="9" width="10.7109375" style="20" customWidth="1"/>
    <col min="10" max="12" width="9.140625" style="20"/>
    <col min="13" max="13" width="10.5703125" style="20" customWidth="1"/>
    <col min="14" max="14" width="9.7109375" style="20" customWidth="1"/>
    <col min="15" max="15" width="24.140625" style="20" customWidth="1"/>
    <col min="16" max="16" width="12.140625" style="20" bestFit="1" customWidth="1"/>
    <col min="17" max="17" width="13.140625" style="20" customWidth="1"/>
    <col min="18" max="18" width="8.140625" style="20" customWidth="1"/>
    <col min="19" max="19" width="18.28515625" style="20" bestFit="1" customWidth="1"/>
    <col min="20" max="20" width="27.42578125" style="20" customWidth="1"/>
    <col min="21" max="21" width="11.42578125" style="20" bestFit="1" customWidth="1"/>
    <col min="22" max="22" width="14.5703125" style="20" customWidth="1"/>
    <col min="23" max="23" width="15" style="20" customWidth="1"/>
    <col min="24" max="24" width="15.42578125" style="20" customWidth="1"/>
    <col min="25" max="25" width="16.140625" style="20" customWidth="1"/>
    <col min="26" max="27" width="11.42578125" style="20" bestFit="1" customWidth="1"/>
    <col min="28" max="29" width="11.28515625" style="20" bestFit="1" customWidth="1"/>
    <col min="30" max="30" width="12.140625" style="20" bestFit="1" customWidth="1"/>
    <col min="31" max="32" width="11.28515625" style="20" bestFit="1" customWidth="1"/>
    <col min="33" max="33" width="31.42578125" style="20" customWidth="1"/>
    <col min="34" max="34" width="17.5703125" style="20" bestFit="1" customWidth="1"/>
    <col min="35" max="37" width="11.28515625" style="20" bestFit="1" customWidth="1"/>
    <col min="38" max="38" width="11.85546875" style="20" customWidth="1"/>
    <col min="39" max="39" width="13.7109375" style="20" bestFit="1" customWidth="1"/>
    <col min="40" max="40" width="12.42578125" style="20" bestFit="1" customWidth="1"/>
    <col min="41" max="16384" width="9.140625" style="20"/>
  </cols>
  <sheetData>
    <row r="3" spans="3:49" x14ac:dyDescent="0.2">
      <c r="O3" s="20" t="s">
        <v>0</v>
      </c>
      <c r="X3" s="21"/>
    </row>
    <row r="4" spans="3:49" x14ac:dyDescent="0.2">
      <c r="Y4" s="21"/>
    </row>
    <row r="5" spans="3:49" hidden="1" x14ac:dyDescent="0.2">
      <c r="N5" s="221" t="s">
        <v>83</v>
      </c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N5" s="21"/>
    </row>
    <row r="7" spans="3:49" s="27" customFormat="1" ht="18" x14ac:dyDescent="0.25">
      <c r="AO7" s="26"/>
      <c r="AP7" s="26"/>
      <c r="AQ7" s="26"/>
      <c r="AR7" s="26"/>
      <c r="AS7" s="26"/>
      <c r="AT7" s="26"/>
      <c r="AU7" s="26"/>
      <c r="AV7" s="26"/>
      <c r="AW7" s="26"/>
    </row>
    <row r="8" spans="3:49" ht="18" x14ac:dyDescent="0.25">
      <c r="C8" s="131" t="s">
        <v>103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22">
        <v>23</v>
      </c>
      <c r="AA8" s="22">
        <v>24</v>
      </c>
      <c r="AB8" s="23" t="s">
        <v>80</v>
      </c>
      <c r="AC8" s="72" t="s">
        <v>81</v>
      </c>
      <c r="AD8" s="72" t="s">
        <v>82</v>
      </c>
      <c r="AO8" s="29"/>
      <c r="AP8" s="29"/>
      <c r="AQ8" s="29"/>
      <c r="AR8" s="29"/>
      <c r="AS8" s="29"/>
    </row>
    <row r="9" spans="3:49" s="115" customFormat="1" x14ac:dyDescent="0.2">
      <c r="C9" s="131" t="s">
        <v>93</v>
      </c>
      <c r="D9" s="105">
        <v>2074.4300000000003</v>
      </c>
      <c r="E9" s="105">
        <v>1927.0000000000002</v>
      </c>
      <c r="F9" s="105">
        <v>1831.6600000000003</v>
      </c>
      <c r="G9" s="105">
        <v>1701.48</v>
      </c>
      <c r="H9" s="105">
        <v>1678.0700000000002</v>
      </c>
      <c r="I9" s="105">
        <v>1702.5</v>
      </c>
      <c r="J9" s="105">
        <v>1753.4800000000002</v>
      </c>
      <c r="K9" s="105">
        <v>1885.36</v>
      </c>
      <c r="L9" s="105">
        <v>2095.29</v>
      </c>
      <c r="M9" s="105">
        <v>2125.62</v>
      </c>
      <c r="N9" s="105">
        <v>2157.4500000000003</v>
      </c>
      <c r="O9" s="105">
        <v>2120.1499999999996</v>
      </c>
      <c r="P9" s="105">
        <v>2112.7600000000002</v>
      </c>
      <c r="Q9" s="105">
        <v>2100.21</v>
      </c>
      <c r="R9" s="105">
        <v>2124.33</v>
      </c>
      <c r="S9" s="105">
        <v>2137.56</v>
      </c>
      <c r="T9" s="105">
        <v>2093.25</v>
      </c>
      <c r="U9" s="105">
        <v>2113.0300000000002</v>
      </c>
      <c r="V9" s="105">
        <v>2210.98</v>
      </c>
      <c r="W9" s="127">
        <v>2278.6800000000007</v>
      </c>
      <c r="X9" s="105">
        <v>2250.44</v>
      </c>
      <c r="Y9" s="105">
        <v>2218.38</v>
      </c>
      <c r="Z9" s="105">
        <v>2171.5</v>
      </c>
      <c r="AA9" s="105">
        <v>2174.79</v>
      </c>
      <c r="AB9" s="25">
        <v>2030.2</v>
      </c>
      <c r="AC9" s="113">
        <f>SUM(D9:AA9)</f>
        <v>49038.400000000009</v>
      </c>
      <c r="AD9" s="114">
        <f>MAX(D9:AA9)</f>
        <v>2278.6800000000007</v>
      </c>
    </row>
    <row r="10" spans="3:49" x14ac:dyDescent="0.2">
      <c r="C10" s="132" t="s">
        <v>95</v>
      </c>
      <c r="D10" s="105">
        <f t="shared" ref="D10:AA10" si="0">+D9+D11</f>
        <v>2181.3700000000003</v>
      </c>
      <c r="E10" s="105">
        <f t="shared" si="0"/>
        <v>2084.8300000000004</v>
      </c>
      <c r="F10" s="105">
        <f t="shared" si="0"/>
        <v>2021.4500000000003</v>
      </c>
      <c r="G10" s="105">
        <f t="shared" si="0"/>
        <v>1937.33</v>
      </c>
      <c r="H10" s="105">
        <f t="shared" si="0"/>
        <v>1990.3100000000002</v>
      </c>
      <c r="I10" s="105">
        <f t="shared" si="0"/>
        <v>1999.74</v>
      </c>
      <c r="J10" s="105">
        <f t="shared" si="0"/>
        <v>2110.3200000000002</v>
      </c>
      <c r="K10" s="105">
        <f t="shared" si="0"/>
        <v>2259.7999999999997</v>
      </c>
      <c r="L10" s="105">
        <f t="shared" si="0"/>
        <v>2475.31</v>
      </c>
      <c r="M10" s="105">
        <f t="shared" si="0"/>
        <v>2489.1099999999997</v>
      </c>
      <c r="N10" s="105">
        <f t="shared" si="0"/>
        <v>2553.5100000000002</v>
      </c>
      <c r="O10" s="105">
        <f t="shared" si="0"/>
        <v>2553.8499999999995</v>
      </c>
      <c r="P10" s="105">
        <f t="shared" si="0"/>
        <v>2508.59</v>
      </c>
      <c r="Q10" s="105">
        <f t="shared" si="0"/>
        <v>2512.4499999999998</v>
      </c>
      <c r="R10" s="105">
        <f t="shared" si="0"/>
        <v>2557.88</v>
      </c>
      <c r="S10" s="105">
        <f t="shared" si="0"/>
        <v>2580.48</v>
      </c>
      <c r="T10" s="105">
        <f t="shared" si="0"/>
        <v>2496.9700000000003</v>
      </c>
      <c r="U10" s="105">
        <f t="shared" si="0"/>
        <v>2409.48</v>
      </c>
      <c r="V10" s="105">
        <f t="shared" si="0"/>
        <v>2604.5299999999997</v>
      </c>
      <c r="W10" s="105">
        <f t="shared" si="0"/>
        <v>2576.670000000001</v>
      </c>
      <c r="X10" s="105">
        <f t="shared" si="0"/>
        <v>2565.21</v>
      </c>
      <c r="Y10" s="105">
        <f t="shared" si="0"/>
        <v>2530.88</v>
      </c>
      <c r="Z10" s="105">
        <f t="shared" si="0"/>
        <v>2411.2600000000002</v>
      </c>
      <c r="AA10" s="105">
        <f t="shared" si="0"/>
        <v>2252.04</v>
      </c>
      <c r="AB10" s="75">
        <v>2038.52</v>
      </c>
      <c r="AC10" s="76">
        <f>SUM(D10:AA10)</f>
        <v>56663.37</v>
      </c>
      <c r="AD10" s="28"/>
      <c r="AE10" s="31"/>
      <c r="AF10" s="31"/>
      <c r="AG10" s="31"/>
      <c r="AH10" s="31"/>
      <c r="AI10" s="31"/>
      <c r="AJ10" s="31"/>
      <c r="AK10" s="31" t="s">
        <v>0</v>
      </c>
      <c r="AL10" s="31"/>
    </row>
    <row r="11" spans="3:49" s="115" customFormat="1" x14ac:dyDescent="0.2">
      <c r="C11" s="130" t="s">
        <v>94</v>
      </c>
      <c r="D11" s="105">
        <v>106.94</v>
      </c>
      <c r="E11" s="105">
        <v>157.82999999999998</v>
      </c>
      <c r="F11" s="105">
        <v>189.79000000000002</v>
      </c>
      <c r="G11" s="105">
        <v>235.85000000000002</v>
      </c>
      <c r="H11" s="105">
        <v>312.24</v>
      </c>
      <c r="I11" s="105">
        <v>297.24</v>
      </c>
      <c r="J11" s="105">
        <v>356.84000000000003</v>
      </c>
      <c r="K11" s="105">
        <v>374.44</v>
      </c>
      <c r="L11" s="105">
        <v>380.02000000000004</v>
      </c>
      <c r="M11" s="105">
        <v>363.49</v>
      </c>
      <c r="N11" s="105">
        <v>396.05999999999995</v>
      </c>
      <c r="O11" s="105">
        <v>433.7</v>
      </c>
      <c r="P11" s="105">
        <v>395.83</v>
      </c>
      <c r="Q11" s="105">
        <v>412.23999999999995</v>
      </c>
      <c r="R11" s="105">
        <v>433.54999999999995</v>
      </c>
      <c r="S11" s="105">
        <v>442.91999999999996</v>
      </c>
      <c r="T11" s="105">
        <v>403.72</v>
      </c>
      <c r="U11" s="105">
        <v>296.45</v>
      </c>
      <c r="V11" s="105">
        <v>393.54999999999995</v>
      </c>
      <c r="W11" s="105">
        <v>297.99</v>
      </c>
      <c r="X11" s="105">
        <v>314.77</v>
      </c>
      <c r="Y11" s="105">
        <v>312.5</v>
      </c>
      <c r="Z11" s="105">
        <v>239.76</v>
      </c>
      <c r="AA11" s="105">
        <v>77.25</v>
      </c>
      <c r="AB11" s="24">
        <v>7052</v>
      </c>
      <c r="AC11" s="116">
        <f>+AC10-AC9</f>
        <v>7624.9699999999939</v>
      </c>
      <c r="AD11" s="30">
        <f>+(AC10-AC9)/AC10</f>
        <v>0.13456612269972637</v>
      </c>
      <c r="AE11" s="117"/>
      <c r="AF11" s="117"/>
      <c r="AG11" s="117"/>
      <c r="AH11" s="117"/>
      <c r="AI11" s="117"/>
      <c r="AJ11" s="117"/>
      <c r="AK11" s="117"/>
      <c r="AL11" s="118"/>
    </row>
    <row r="12" spans="3:49" x14ac:dyDescent="0.2"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35"/>
    </row>
    <row r="13" spans="3:49" x14ac:dyDescent="0.2">
      <c r="N13" s="33"/>
      <c r="O13" s="33"/>
      <c r="P13" s="33"/>
      <c r="Q13" s="33"/>
      <c r="R13" s="33"/>
      <c r="S13" s="31"/>
      <c r="T13" s="35"/>
      <c r="U13" s="35"/>
      <c r="V13" s="35"/>
      <c r="W13" s="35"/>
      <c r="AC13" s="36"/>
      <c r="AE13" s="36"/>
      <c r="AG13" s="35"/>
    </row>
    <row r="14" spans="3:49" x14ac:dyDescent="0.2">
      <c r="N14" s="21"/>
      <c r="AE14" s="35"/>
      <c r="AF14" s="34"/>
      <c r="AG14" s="34"/>
      <c r="AI14" s="21"/>
    </row>
    <row r="15" spans="3:49" x14ac:dyDescent="0.2">
      <c r="N15" s="156"/>
      <c r="O15" s="35"/>
      <c r="P15" s="35"/>
      <c r="Q15" s="35"/>
      <c r="R15" s="35"/>
      <c r="S15" s="35"/>
      <c r="T15" s="35"/>
      <c r="U15" s="35"/>
      <c r="V15" s="35"/>
      <c r="W15" s="35"/>
      <c r="AC15" s="20" t="s">
        <v>0</v>
      </c>
      <c r="AE15" s="35"/>
      <c r="AF15" s="32"/>
      <c r="AG15" s="32"/>
      <c r="AH15" s="35"/>
    </row>
    <row r="16" spans="3:49" x14ac:dyDescent="0.2">
      <c r="N16" s="20" t="s">
        <v>0</v>
      </c>
      <c r="AF16" s="20" t="s">
        <v>0</v>
      </c>
    </row>
    <row r="17" spans="3:40" ht="15" x14ac:dyDescent="0.2">
      <c r="C17" s="206" t="s">
        <v>141</v>
      </c>
      <c r="D17" s="206"/>
      <c r="E17" s="206"/>
      <c r="F17" s="206"/>
      <c r="G17" s="206"/>
      <c r="H17" s="206"/>
      <c r="I17" s="206"/>
      <c r="O17" s="37"/>
      <c r="AF17" s="35"/>
      <c r="AG17" s="35"/>
      <c r="AH17" s="20" t="s">
        <v>0</v>
      </c>
    </row>
    <row r="18" spans="3:40" ht="12" customHeight="1" x14ac:dyDescent="0.2">
      <c r="N18" s="20" t="s">
        <v>0</v>
      </c>
      <c r="O18" s="20" t="s">
        <v>0</v>
      </c>
      <c r="P18" s="20" t="s">
        <v>0</v>
      </c>
      <c r="V18" s="163"/>
      <c r="W18" s="164" t="s">
        <v>0</v>
      </c>
      <c r="AD18" s="119">
        <f>+AA9+200</f>
        <v>2374.79</v>
      </c>
      <c r="AI18" s="20" t="s">
        <v>0</v>
      </c>
      <c r="AN18" s="20" t="s">
        <v>0</v>
      </c>
    </row>
    <row r="19" spans="3:40" x14ac:dyDescent="0.2">
      <c r="G19" s="20">
        <v>71.897947687536217</v>
      </c>
      <c r="L19" s="20" t="s">
        <v>0</v>
      </c>
      <c r="N19" s="20" t="s">
        <v>0</v>
      </c>
      <c r="O19" s="20" t="s">
        <v>0</v>
      </c>
      <c r="P19" s="20" t="s">
        <v>0</v>
      </c>
      <c r="AC19" s="20" t="s">
        <v>0</v>
      </c>
      <c r="AD19" s="35"/>
      <c r="AE19" s="20" t="s">
        <v>0</v>
      </c>
      <c r="AH19" s="20" t="s">
        <v>0</v>
      </c>
    </row>
    <row r="20" spans="3:40" x14ac:dyDescent="0.2">
      <c r="G20" s="20">
        <v>72.581150439804802</v>
      </c>
      <c r="AF20" s="35"/>
      <c r="AG20" s="35"/>
    </row>
    <row r="21" spans="3:40" x14ac:dyDescent="0.2">
      <c r="G21" s="20">
        <v>72.592428715332431</v>
      </c>
      <c r="AA21" s="119">
        <f>+Z9-3.38</f>
        <v>2168.12</v>
      </c>
      <c r="AE21" s="20" t="s">
        <v>0</v>
      </c>
      <c r="AG21" s="35"/>
      <c r="AL21" s="20" t="s">
        <v>0</v>
      </c>
    </row>
    <row r="22" spans="3:40" x14ac:dyDescent="0.2">
      <c r="AD22" s="77"/>
      <c r="AE22" s="77"/>
      <c r="AF22" s="77"/>
      <c r="AG22" s="77"/>
      <c r="AH22" s="77"/>
      <c r="AI22" s="78"/>
    </row>
    <row r="23" spans="3:40" ht="25.5" customHeight="1" x14ac:dyDescent="0.2">
      <c r="AD23" s="32"/>
      <c r="AE23" s="32"/>
      <c r="AF23" s="32"/>
      <c r="AG23" s="32"/>
      <c r="AH23" s="32"/>
      <c r="AI23" s="32"/>
      <c r="AJ23" s="20" t="s">
        <v>0</v>
      </c>
    </row>
    <row r="24" spans="3:40" x14ac:dyDescent="0.2">
      <c r="N24" s="20" t="s">
        <v>0</v>
      </c>
      <c r="AE24" s="20" t="s">
        <v>0</v>
      </c>
      <c r="AG24" s="20" t="s">
        <v>0</v>
      </c>
      <c r="AH24" s="20" t="s">
        <v>0</v>
      </c>
    </row>
    <row r="25" spans="3:40" x14ac:dyDescent="0.2">
      <c r="N25" s="32"/>
      <c r="AD25" s="20" t="s">
        <v>0</v>
      </c>
    </row>
    <row r="26" spans="3:40" x14ac:dyDescent="0.2">
      <c r="N26" s="32"/>
      <c r="AC26" s="20" t="s">
        <v>0</v>
      </c>
    </row>
    <row r="27" spans="3:40" x14ac:dyDescent="0.2">
      <c r="N27" s="32"/>
      <c r="AD27" s="20" t="s">
        <v>0</v>
      </c>
      <c r="AE27" s="20" t="s">
        <v>0</v>
      </c>
    </row>
    <row r="28" spans="3:40" x14ac:dyDescent="0.2">
      <c r="N28" s="32"/>
    </row>
    <row r="29" spans="3:40" x14ac:dyDescent="0.2">
      <c r="N29" s="32"/>
      <c r="AF29" s="20" t="s">
        <v>0</v>
      </c>
    </row>
    <row r="30" spans="3:40" x14ac:dyDescent="0.2">
      <c r="N30" s="32"/>
    </row>
    <row r="31" spans="3:40" x14ac:dyDescent="0.2">
      <c r="N31" s="32"/>
      <c r="AF31" s="20" t="s">
        <v>0</v>
      </c>
    </row>
    <row r="32" spans="3:40" x14ac:dyDescent="0.2">
      <c r="N32" s="32"/>
      <c r="AJ32" s="20" t="s">
        <v>0</v>
      </c>
    </row>
    <row r="33" spans="2:35" x14ac:dyDescent="0.2">
      <c r="N33" s="32"/>
    </row>
    <row r="34" spans="2:35" x14ac:dyDescent="0.2">
      <c r="N34" s="32"/>
      <c r="AE34" s="20" t="s">
        <v>0</v>
      </c>
      <c r="AG34" s="20" t="s">
        <v>0</v>
      </c>
      <c r="AH34" s="20" t="s">
        <v>0</v>
      </c>
    </row>
    <row r="35" spans="2:35" x14ac:dyDescent="0.2">
      <c r="N35" s="32"/>
      <c r="W35" s="20">
        <f>1471+107+167+177</f>
        <v>1922</v>
      </c>
    </row>
    <row r="36" spans="2:35" x14ac:dyDescent="0.2">
      <c r="N36" s="32"/>
    </row>
    <row r="37" spans="2:35" x14ac:dyDescent="0.2">
      <c r="N37" s="32"/>
      <c r="P37" s="35"/>
      <c r="Q37" s="35"/>
      <c r="R37" s="35"/>
      <c r="AD37" s="35"/>
      <c r="AE37" s="35"/>
      <c r="AF37" s="35"/>
      <c r="AG37" s="35"/>
      <c r="AH37" s="35"/>
      <c r="AI37" s="35"/>
    </row>
    <row r="38" spans="2:35" x14ac:dyDescent="0.2">
      <c r="N38" s="32"/>
      <c r="P38" s="35"/>
      <c r="Q38" s="37"/>
      <c r="R38" s="35"/>
    </row>
    <row r="39" spans="2:35" x14ac:dyDescent="0.2">
      <c r="N39" s="32"/>
      <c r="P39" s="38"/>
      <c r="Q39" s="38"/>
      <c r="R39" s="38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</row>
    <row r="40" spans="2:35" x14ac:dyDescent="0.2">
      <c r="N40" s="32"/>
      <c r="P40" s="35">
        <f>+AVERAGE(Z9:AA9,D9:K9)</f>
        <v>1890.027</v>
      </c>
      <c r="Q40" s="35">
        <f>AVERAGE(L9:U9)</f>
        <v>2117.9649999999997</v>
      </c>
      <c r="R40" s="35">
        <f>AVERAGE(V9:Y9)</f>
        <v>2239.62</v>
      </c>
      <c r="T40" s="20" t="s">
        <v>0</v>
      </c>
    </row>
    <row r="41" spans="2:35" x14ac:dyDescent="0.2">
      <c r="N41" s="32"/>
      <c r="P41" s="35">
        <f>AVERAGE(Z10:AA10,D10:K10)</f>
        <v>2124.8450000000003</v>
      </c>
      <c r="Q41" s="37">
        <f>AVERAGE(L10:U10)</f>
        <v>2513.7629999999999</v>
      </c>
      <c r="R41" s="35">
        <f>AVERAGE(V10:Y10)</f>
        <v>2569.3225000000002</v>
      </c>
      <c r="X41" s="35"/>
      <c r="Y41" s="35"/>
      <c r="Z41" s="35"/>
      <c r="AA41" s="35"/>
      <c r="AB41" s="35"/>
      <c r="AC41" s="35"/>
    </row>
    <row r="42" spans="2:35" x14ac:dyDescent="0.2">
      <c r="N42" s="32"/>
      <c r="P42" s="38">
        <f>+(P41-P40)/P41</f>
        <v>0.11051064901204567</v>
      </c>
      <c r="Q42" s="38">
        <f>+(Q41-Q40)/Q41</f>
        <v>0.15745239308558534</v>
      </c>
      <c r="R42" s="38">
        <f>+(R41-R40)/R41</f>
        <v>0.12832273877646747</v>
      </c>
      <c r="S42" s="20" t="s">
        <v>0</v>
      </c>
      <c r="T42" s="20" t="s">
        <v>0</v>
      </c>
      <c r="AG42" s="20" t="s">
        <v>0</v>
      </c>
    </row>
    <row r="43" spans="2:35" x14ac:dyDescent="0.2">
      <c r="N43" s="32"/>
      <c r="P43" s="39">
        <f>AVERAGE(Z11:AA11,D11:K11)</f>
        <v>234.81799999999998</v>
      </c>
      <c r="Q43" s="39">
        <f>AVERAGE(L11:U11)</f>
        <v>395.79799999999994</v>
      </c>
      <c r="R43" s="40">
        <f>AVERAGE(V11:Y11)</f>
        <v>329.70249999999999</v>
      </c>
      <c r="S43" s="20" t="s">
        <v>0</v>
      </c>
      <c r="T43" s="20" t="s">
        <v>0</v>
      </c>
      <c r="U43" s="33"/>
      <c r="AH43" s="20" t="s">
        <v>0</v>
      </c>
    </row>
    <row r="44" spans="2:35" x14ac:dyDescent="0.2">
      <c r="S44" s="20" t="s">
        <v>0</v>
      </c>
      <c r="T44" s="20" t="s">
        <v>0</v>
      </c>
      <c r="U44" s="36"/>
      <c r="V44" s="41" t="s">
        <v>84</v>
      </c>
    </row>
    <row r="45" spans="2:35" x14ac:dyDescent="0.2">
      <c r="P45" s="20" t="s">
        <v>0</v>
      </c>
      <c r="S45" s="20" t="s">
        <v>0</v>
      </c>
      <c r="T45" s="20" t="s">
        <v>0</v>
      </c>
    </row>
    <row r="46" spans="2:35" x14ac:dyDescent="0.2">
      <c r="R46" s="20" t="s">
        <v>0</v>
      </c>
      <c r="S46" s="20" t="s">
        <v>0</v>
      </c>
    </row>
    <row r="47" spans="2:35" ht="16.5" thickBot="1" x14ac:dyDescent="0.3">
      <c r="B47" s="220" t="s">
        <v>104</v>
      </c>
      <c r="C47" s="220"/>
      <c r="D47" s="220"/>
      <c r="E47" s="220"/>
      <c r="F47" s="220"/>
      <c r="G47" s="220"/>
      <c r="H47" s="220"/>
      <c r="M47" s="223" t="s">
        <v>137</v>
      </c>
      <c r="N47" s="223"/>
      <c r="O47" s="223"/>
      <c r="P47" s="223"/>
      <c r="Q47" s="223"/>
      <c r="R47" s="223"/>
      <c r="S47" s="223"/>
    </row>
    <row r="48" spans="2:35" ht="66" customHeight="1" thickBot="1" x14ac:dyDescent="0.25">
      <c r="B48" s="69" t="s">
        <v>61</v>
      </c>
      <c r="C48" s="70" t="s">
        <v>36</v>
      </c>
      <c r="D48" s="71" t="s">
        <v>34</v>
      </c>
      <c r="E48" s="71" t="s">
        <v>87</v>
      </c>
      <c r="F48" s="71" t="s">
        <v>59</v>
      </c>
      <c r="G48" s="153" t="s">
        <v>101</v>
      </c>
      <c r="H48" s="155" t="s">
        <v>88</v>
      </c>
      <c r="I48" s="27" t="s">
        <v>85</v>
      </c>
      <c r="N48" s="44" t="s">
        <v>35</v>
      </c>
      <c r="O48" s="45" t="s">
        <v>36</v>
      </c>
      <c r="P48" s="46" t="s">
        <v>1</v>
      </c>
      <c r="Q48" s="46" t="s">
        <v>138</v>
      </c>
      <c r="R48" s="1"/>
      <c r="S48" s="211" t="s">
        <v>98</v>
      </c>
      <c r="T48" s="212"/>
      <c r="V48" s="20" t="s">
        <v>0</v>
      </c>
      <c r="X48" s="20" t="s">
        <v>0</v>
      </c>
    </row>
    <row r="49" spans="2:27" ht="20.25" customHeight="1" thickBot="1" x14ac:dyDescent="0.25">
      <c r="B49" s="12">
        <v>1</v>
      </c>
      <c r="C49" s="97" t="s">
        <v>42</v>
      </c>
      <c r="D49" s="9" t="s">
        <v>3</v>
      </c>
      <c r="E49" s="158">
        <v>300</v>
      </c>
      <c r="F49" s="15"/>
      <c r="G49" s="161">
        <v>1800.2505902950832</v>
      </c>
      <c r="H49" s="154">
        <f>+G49/$I$49</f>
        <v>37.417134460438618</v>
      </c>
      <c r="I49" s="106">
        <v>48.113</v>
      </c>
      <c r="L49" s="20" t="s">
        <v>0</v>
      </c>
      <c r="N49" s="12">
        <v>1</v>
      </c>
      <c r="O49" s="108" t="s">
        <v>2</v>
      </c>
      <c r="P49" s="109">
        <v>281.3</v>
      </c>
      <c r="Q49" s="112">
        <f>+VLOOKUP(O49,'GENERADORAS EN LINEA'!$B$3:$C$43,2,0)</f>
        <v>307</v>
      </c>
      <c r="R49" s="1"/>
      <c r="S49" s="209" t="s">
        <v>139</v>
      </c>
      <c r="T49" s="210"/>
      <c r="X49" s="20" t="s">
        <v>0</v>
      </c>
    </row>
    <row r="50" spans="2:27" ht="15.75" thickBot="1" x14ac:dyDescent="0.25">
      <c r="B50" s="12">
        <v>2</v>
      </c>
      <c r="C50" s="98" t="s">
        <v>130</v>
      </c>
      <c r="D50" s="9" t="s">
        <v>3</v>
      </c>
      <c r="E50" s="159">
        <v>315</v>
      </c>
      <c r="F50" s="17">
        <f>+E49+E50</f>
        <v>615</v>
      </c>
      <c r="G50" s="162">
        <v>1803.2797334951536</v>
      </c>
      <c r="H50" s="16">
        <f t="shared" ref="H50:H82" si="1">+G50/$I$49</f>
        <v>37.480093394615878</v>
      </c>
      <c r="N50" s="12">
        <f>+N49+1</f>
        <v>2</v>
      </c>
      <c r="O50" s="108" t="s">
        <v>10</v>
      </c>
      <c r="P50" s="110">
        <v>118</v>
      </c>
      <c r="Q50" s="112">
        <f>+VLOOKUP(O50,'GENERADORAS EN LINEA'!$B$3:$C$43,2,0)</f>
        <v>0</v>
      </c>
      <c r="R50" s="1"/>
      <c r="S50" s="10" t="s">
        <v>64</v>
      </c>
      <c r="T50" s="55">
        <f>+Q83</f>
        <v>2278.67</v>
      </c>
    </row>
    <row r="51" spans="2:27" ht="15.75" thickBot="1" x14ac:dyDescent="0.25">
      <c r="B51" s="12">
        <v>3</v>
      </c>
      <c r="C51" s="99" t="s">
        <v>131</v>
      </c>
      <c r="D51" s="9" t="s">
        <v>3</v>
      </c>
      <c r="E51" s="160">
        <v>0</v>
      </c>
      <c r="F51" s="17">
        <f t="shared" ref="F51:F82" si="2">+E51+F50</f>
        <v>615</v>
      </c>
      <c r="G51" s="162">
        <v>1803.4081078508721</v>
      </c>
      <c r="H51" s="16">
        <f t="shared" si="1"/>
        <v>37.482761579009249</v>
      </c>
      <c r="N51" s="12">
        <f t="shared" ref="N51:N76" si="3">+N50+1</f>
        <v>3</v>
      </c>
      <c r="O51" s="108" t="s">
        <v>11</v>
      </c>
      <c r="P51" s="110">
        <v>118</v>
      </c>
      <c r="Q51" s="112">
        <f>+VLOOKUP(O51,'GENERADORAS EN LINEA'!$B$3:$C$43,2,0)</f>
        <v>0</v>
      </c>
      <c r="R51" s="1"/>
      <c r="S51" s="10" t="s">
        <v>69</v>
      </c>
      <c r="T51" s="56" t="s">
        <v>146</v>
      </c>
    </row>
    <row r="52" spans="2:27" ht="12.75" customHeight="1" thickBot="1" x14ac:dyDescent="0.25">
      <c r="B52" s="12">
        <v>4</v>
      </c>
      <c r="C52" s="99" t="s">
        <v>39</v>
      </c>
      <c r="D52" s="9" t="s">
        <v>38</v>
      </c>
      <c r="E52" s="160">
        <v>120</v>
      </c>
      <c r="F52" s="17">
        <f t="shared" si="2"/>
        <v>735</v>
      </c>
      <c r="G52" s="162">
        <v>2078.5711280369524</v>
      </c>
      <c r="H52" s="16">
        <f t="shared" si="1"/>
        <v>43.201860786834168</v>
      </c>
      <c r="N52" s="12">
        <f t="shared" si="3"/>
        <v>4</v>
      </c>
      <c r="O52" s="108" t="s">
        <v>135</v>
      </c>
      <c r="P52" s="111">
        <v>114</v>
      </c>
      <c r="Q52" s="112">
        <f>+'GENERADORAS EN LINEA'!C38</f>
        <v>315</v>
      </c>
      <c r="R52" s="1"/>
      <c r="S52" s="226" t="s">
        <v>90</v>
      </c>
      <c r="T52" s="227"/>
      <c r="V52" s="79" t="s">
        <v>58</v>
      </c>
      <c r="W52" s="79" t="s">
        <v>57</v>
      </c>
      <c r="X52" s="79" t="s">
        <v>56</v>
      </c>
      <c r="Y52" s="79"/>
      <c r="Z52" s="86"/>
      <c r="AA52" s="32"/>
    </row>
    <row r="53" spans="2:27" ht="15.75" thickBot="1" x14ac:dyDescent="0.25">
      <c r="B53" s="12">
        <v>5</v>
      </c>
      <c r="C53" s="98" t="s">
        <v>37</v>
      </c>
      <c r="D53" s="9" t="s">
        <v>38</v>
      </c>
      <c r="E53" s="159">
        <v>120</v>
      </c>
      <c r="F53" s="17">
        <f t="shared" si="2"/>
        <v>855</v>
      </c>
      <c r="G53" s="162">
        <v>2143.7208661412651</v>
      </c>
      <c r="H53" s="16">
        <f t="shared" si="1"/>
        <v>44.555959223936675</v>
      </c>
      <c r="L53" s="20" t="s">
        <v>0</v>
      </c>
      <c r="N53" s="12">
        <f t="shared" si="3"/>
        <v>5</v>
      </c>
      <c r="O53" s="108" t="s">
        <v>18</v>
      </c>
      <c r="P53" s="110">
        <v>117</v>
      </c>
      <c r="Q53" s="112">
        <f>+VLOOKUP(O53,'GENERADORAS EN LINEA'!$B$3:$C$43,2,0)</f>
        <v>127</v>
      </c>
      <c r="R53" s="1"/>
      <c r="S53" s="10" t="s">
        <v>58</v>
      </c>
      <c r="T53" s="55" t="str">
        <f>+V57</f>
        <v>69 (9.1%)</v>
      </c>
      <c r="V53" s="103">
        <v>761</v>
      </c>
      <c r="W53" s="103">
        <v>714</v>
      </c>
      <c r="X53" s="103">
        <v>668</v>
      </c>
      <c r="Y53" s="74" t="s">
        <v>96</v>
      </c>
      <c r="Z53" s="32"/>
      <c r="AA53" s="32"/>
    </row>
    <row r="54" spans="2:27" ht="15.75" thickBot="1" x14ac:dyDescent="0.25">
      <c r="B54" s="12">
        <v>6</v>
      </c>
      <c r="C54" s="98" t="s">
        <v>129</v>
      </c>
      <c r="D54" s="9" t="s">
        <v>3</v>
      </c>
      <c r="E54" s="159">
        <v>0</v>
      </c>
      <c r="F54" s="17">
        <f t="shared" si="2"/>
        <v>855</v>
      </c>
      <c r="G54" s="162">
        <v>2216.5495485585084</v>
      </c>
      <c r="H54" s="16">
        <f t="shared" si="1"/>
        <v>46.0696599372001</v>
      </c>
      <c r="K54" s="20" t="s">
        <v>0</v>
      </c>
      <c r="N54" s="12">
        <f t="shared" si="3"/>
        <v>6</v>
      </c>
      <c r="O54" s="108" t="s">
        <v>19</v>
      </c>
      <c r="P54" s="111">
        <v>110</v>
      </c>
      <c r="Q54" s="112">
        <f>+VLOOKUP(O54,'GENERADORAS EN LINEA'!$B$3:$C$43,2,0)</f>
        <v>126</v>
      </c>
      <c r="R54" s="1"/>
      <c r="S54" s="10" t="s">
        <v>57</v>
      </c>
      <c r="T54" s="55" t="str">
        <f>+W57</f>
        <v>66 (9.2%)</v>
      </c>
      <c r="V54" s="84">
        <v>69</v>
      </c>
      <c r="W54" s="84">
        <v>66</v>
      </c>
      <c r="X54" s="84">
        <v>162</v>
      </c>
      <c r="Y54" s="74" t="s">
        <v>100</v>
      </c>
    </row>
    <row r="55" spans="2:27" ht="15.75" thickBot="1" x14ac:dyDescent="0.25">
      <c r="B55" s="12">
        <v>7</v>
      </c>
      <c r="C55" s="99" t="s">
        <v>43</v>
      </c>
      <c r="D55" s="9" t="s">
        <v>25</v>
      </c>
      <c r="E55" s="160">
        <v>0</v>
      </c>
      <c r="F55" s="17">
        <f t="shared" si="2"/>
        <v>855</v>
      </c>
      <c r="G55" s="162">
        <v>2656.9228665487299</v>
      </c>
      <c r="H55" s="16">
        <f t="shared" si="1"/>
        <v>55.222556617727641</v>
      </c>
      <c r="J55" s="20" t="s">
        <v>0</v>
      </c>
      <c r="K55" s="20" t="s">
        <v>0</v>
      </c>
      <c r="N55" s="12">
        <f t="shared" si="3"/>
        <v>7</v>
      </c>
      <c r="O55" s="108" t="s">
        <v>14</v>
      </c>
      <c r="P55" s="111">
        <v>42.4</v>
      </c>
      <c r="Q55" s="112">
        <f>+VLOOKUP(O55,'GENERADORAS EN LINEA'!$B$3:$C$43,2,0)</f>
        <v>45.1</v>
      </c>
      <c r="R55" s="1"/>
      <c r="S55" s="10" t="s">
        <v>56</v>
      </c>
      <c r="T55" s="55" t="str">
        <f>+X57</f>
        <v>162 (24.3%)</v>
      </c>
      <c r="V55" s="79"/>
      <c r="W55" s="79"/>
      <c r="X55" s="79"/>
      <c r="Y55" s="74"/>
      <c r="Z55" s="32"/>
      <c r="AA55" s="32"/>
    </row>
    <row r="56" spans="2:27" ht="15.75" thickBot="1" x14ac:dyDescent="0.25">
      <c r="B56" s="12">
        <v>8</v>
      </c>
      <c r="C56" s="100" t="s">
        <v>41</v>
      </c>
      <c r="D56" s="9" t="s">
        <v>3</v>
      </c>
      <c r="E56" s="159">
        <v>0</v>
      </c>
      <c r="F56" s="17">
        <f t="shared" si="2"/>
        <v>855</v>
      </c>
      <c r="G56" s="162">
        <v>2657.4052461699939</v>
      </c>
      <c r="H56" s="16">
        <f t="shared" si="1"/>
        <v>55.232582590360067</v>
      </c>
      <c r="J56" s="20" t="s">
        <v>0</v>
      </c>
      <c r="K56" s="20" t="s">
        <v>0</v>
      </c>
      <c r="N56" s="12">
        <f t="shared" si="3"/>
        <v>8</v>
      </c>
      <c r="O56" s="108" t="s">
        <v>15</v>
      </c>
      <c r="P56" s="111">
        <v>99.8</v>
      </c>
      <c r="Q56" s="112">
        <f>+VLOOKUP(O56,'GENERADORAS EN LINEA'!$B$3:$C$43,2,0)</f>
        <v>0</v>
      </c>
      <c r="R56" s="1"/>
      <c r="S56" s="10" t="s">
        <v>89</v>
      </c>
      <c r="T56" s="56">
        <f>+Y58</f>
        <v>297</v>
      </c>
      <c r="V56" s="85">
        <f>+V54/V53</f>
        <v>9.0670170827858082E-2</v>
      </c>
      <c r="W56" s="85">
        <f>+W54/W53</f>
        <v>9.2436974789915971E-2</v>
      </c>
      <c r="X56" s="85">
        <f>+X54/X53</f>
        <v>0.24251497005988024</v>
      </c>
      <c r="Y56" s="74" t="s">
        <v>97</v>
      </c>
      <c r="Z56" s="165"/>
      <c r="AA56" s="32"/>
    </row>
    <row r="57" spans="2:27" ht="17.25" customHeight="1" thickBot="1" x14ac:dyDescent="0.25">
      <c r="B57" s="12">
        <v>9</v>
      </c>
      <c r="C57" s="98" t="s">
        <v>40</v>
      </c>
      <c r="D57" s="9" t="s">
        <v>3</v>
      </c>
      <c r="E57" s="159">
        <v>0</v>
      </c>
      <c r="F57" s="17">
        <f t="shared" si="2"/>
        <v>855</v>
      </c>
      <c r="G57" s="162">
        <v>2671.2993936160319</v>
      </c>
      <c r="H57" s="16">
        <f t="shared" si="1"/>
        <v>55.52136415555114</v>
      </c>
      <c r="J57" s="20" t="s">
        <v>0</v>
      </c>
      <c r="N57" s="12">
        <f t="shared" si="3"/>
        <v>9</v>
      </c>
      <c r="O57" s="108" t="s">
        <v>16</v>
      </c>
      <c r="P57" s="111">
        <v>220.9</v>
      </c>
      <c r="Q57" s="112">
        <f>+VLOOKUP(O57,'GENERADORAS EN LINEA'!$B$3:$C$43,2,0)</f>
        <v>166.3</v>
      </c>
      <c r="R57" s="1"/>
      <c r="S57" s="176" t="s">
        <v>140</v>
      </c>
      <c r="T57" s="177"/>
      <c r="V57" s="126" t="s">
        <v>142</v>
      </c>
      <c r="W57" s="79" t="s">
        <v>143</v>
      </c>
      <c r="X57" s="79" t="s">
        <v>144</v>
      </c>
      <c r="Y57" s="74"/>
      <c r="Z57" s="166"/>
      <c r="AA57" s="32"/>
    </row>
    <row r="58" spans="2:27" ht="15.75" thickBot="1" x14ac:dyDescent="0.25">
      <c r="B58" s="12">
        <v>10</v>
      </c>
      <c r="C58" s="98" t="s">
        <v>53</v>
      </c>
      <c r="D58" s="9" t="s">
        <v>38</v>
      </c>
      <c r="E58" s="159">
        <v>43</v>
      </c>
      <c r="F58" s="17">
        <f t="shared" si="2"/>
        <v>898</v>
      </c>
      <c r="G58" s="162">
        <v>2715.0328951335491</v>
      </c>
      <c r="H58" s="16">
        <f t="shared" si="1"/>
        <v>56.430338892472911</v>
      </c>
      <c r="J58" s="20" t="s">
        <v>0</v>
      </c>
      <c r="K58" s="20" t="s">
        <v>0</v>
      </c>
      <c r="N58" s="12">
        <f t="shared" si="3"/>
        <v>10</v>
      </c>
      <c r="O58" s="108" t="s">
        <v>17</v>
      </c>
      <c r="P58" s="111">
        <v>66.8</v>
      </c>
      <c r="Q58" s="112">
        <f>+VLOOKUP(O58,'GENERADORAS EN LINEA'!$B$3:$C$43,2,0)</f>
        <v>0</v>
      </c>
      <c r="R58" s="1"/>
      <c r="S58" s="178"/>
      <c r="T58" s="179"/>
      <c r="V58" s="84">
        <f>+V54</f>
        <v>69</v>
      </c>
      <c r="W58" s="84">
        <f>+W54</f>
        <v>66</v>
      </c>
      <c r="X58" s="84">
        <f>+X54</f>
        <v>162</v>
      </c>
      <c r="Y58" s="79">
        <f>SUM(V58:X58)</f>
        <v>297</v>
      </c>
      <c r="Z58" s="20" t="s">
        <v>0</v>
      </c>
      <c r="AA58" s="86"/>
    </row>
    <row r="59" spans="2:27" ht="15.75" thickBot="1" x14ac:dyDescent="0.25">
      <c r="B59" s="12">
        <v>11</v>
      </c>
      <c r="C59" s="98" t="s">
        <v>45</v>
      </c>
      <c r="D59" s="9" t="s">
        <v>25</v>
      </c>
      <c r="E59" s="159">
        <v>0</v>
      </c>
      <c r="F59" s="17">
        <f t="shared" si="2"/>
        <v>898</v>
      </c>
      <c r="G59" s="162">
        <v>2903.3422029038934</v>
      </c>
      <c r="H59" s="16">
        <f t="shared" si="1"/>
        <v>60.344235506077226</v>
      </c>
      <c r="N59" s="12">
        <f>+N58+1</f>
        <v>11</v>
      </c>
      <c r="O59" s="108" t="s">
        <v>5</v>
      </c>
      <c r="P59" s="111">
        <v>16.2</v>
      </c>
      <c r="Q59" s="112">
        <f>+VLOOKUP(O59,'GENERADORAS EN LINEA'!$B$3:$C$43,2,0)</f>
        <v>10.199999999999999</v>
      </c>
      <c r="R59" s="1"/>
      <c r="S59" s="10" t="s">
        <v>66</v>
      </c>
      <c r="T59" s="88">
        <f>+T62-(T61+T60)</f>
        <v>2136.2799999999997</v>
      </c>
      <c r="AA59" s="32"/>
    </row>
    <row r="60" spans="2:27" ht="15.75" thickBot="1" x14ac:dyDescent="0.25">
      <c r="B60" s="12">
        <v>12</v>
      </c>
      <c r="C60" s="98" t="s">
        <v>44</v>
      </c>
      <c r="D60" s="9" t="s">
        <v>3</v>
      </c>
      <c r="E60" s="159">
        <v>110</v>
      </c>
      <c r="F60" s="17">
        <f t="shared" si="2"/>
        <v>1008</v>
      </c>
      <c r="G60" s="162">
        <v>3381.5270387706796</v>
      </c>
      <c r="H60" s="16">
        <f t="shared" si="1"/>
        <v>70.283022026701303</v>
      </c>
      <c r="K60" s="20" t="s">
        <v>0</v>
      </c>
      <c r="N60" s="12">
        <f t="shared" si="3"/>
        <v>12</v>
      </c>
      <c r="O60" s="108" t="s">
        <v>6</v>
      </c>
      <c r="P60" s="111">
        <v>49</v>
      </c>
      <c r="Q60" s="112">
        <f>+VLOOKUP(O60,'GENERADORAS EN LINEA'!$B$3:$C$43,2,0)</f>
        <v>24.2</v>
      </c>
      <c r="R60" s="1"/>
      <c r="S60" s="10" t="s">
        <v>68</v>
      </c>
      <c r="T60" s="43">
        <f>SUM(Q78+Q79+Q80+Q81)</f>
        <v>24</v>
      </c>
    </row>
    <row r="61" spans="2:27" ht="15.75" thickBot="1" x14ac:dyDescent="0.25">
      <c r="B61" s="12">
        <v>13</v>
      </c>
      <c r="C61" s="100" t="s">
        <v>48</v>
      </c>
      <c r="D61" s="9" t="s">
        <v>3</v>
      </c>
      <c r="E61" s="159">
        <v>0</v>
      </c>
      <c r="F61" s="17">
        <f t="shared" si="2"/>
        <v>1008</v>
      </c>
      <c r="G61" s="162">
        <v>3695.1506140923429</v>
      </c>
      <c r="H61" s="16">
        <f t="shared" si="1"/>
        <v>76.801500926825241</v>
      </c>
      <c r="J61" s="20" t="s">
        <v>0</v>
      </c>
      <c r="N61" s="12">
        <f t="shared" si="3"/>
        <v>13</v>
      </c>
      <c r="O61" s="108" t="s">
        <v>7</v>
      </c>
      <c r="P61" s="111">
        <v>96.3</v>
      </c>
      <c r="Q61" s="112">
        <f>+VLOOKUP(O61,'GENERADORAS EN LINEA'!$B$3:$C$43,2,0)</f>
        <v>0</v>
      </c>
      <c r="R61" s="1"/>
      <c r="S61" s="10" t="s">
        <v>67</v>
      </c>
      <c r="T61" s="43">
        <f>+Q82</f>
        <v>284.72000000000003</v>
      </c>
      <c r="W61" s="20" t="s">
        <v>0</v>
      </c>
      <c r="X61" s="20" t="s">
        <v>0</v>
      </c>
    </row>
    <row r="62" spans="2:27" ht="15.75" thickBot="1" x14ac:dyDescent="0.25">
      <c r="B62" s="12">
        <v>14</v>
      </c>
      <c r="C62" s="98" t="s">
        <v>33</v>
      </c>
      <c r="D62" s="9" t="s">
        <v>25</v>
      </c>
      <c r="E62" s="159">
        <v>212</v>
      </c>
      <c r="F62" s="17">
        <f t="shared" si="2"/>
        <v>1220</v>
      </c>
      <c r="G62" s="162">
        <v>3803.3625953205801</v>
      </c>
      <c r="H62" s="16">
        <f t="shared" si="1"/>
        <v>79.050622395622398</v>
      </c>
      <c r="J62" s="20" t="s">
        <v>0</v>
      </c>
      <c r="K62" s="20" t="s">
        <v>0</v>
      </c>
      <c r="N62" s="12">
        <f t="shared" si="3"/>
        <v>14</v>
      </c>
      <c r="O62" s="108" t="s">
        <v>8</v>
      </c>
      <c r="P62" s="111">
        <v>98.4</v>
      </c>
      <c r="Q62" s="112">
        <f>+VLOOKUP(O62,'GENERADORAS EN LINEA'!$B$3:$C$43,2,0)</f>
        <v>0</v>
      </c>
      <c r="R62" s="1"/>
      <c r="S62" s="11" t="s">
        <v>65</v>
      </c>
      <c r="T62" s="167">
        <v>2445</v>
      </c>
      <c r="U62" s="166"/>
      <c r="V62" s="102"/>
      <c r="W62" s="102" t="s">
        <v>0</v>
      </c>
      <c r="X62" s="102" t="s">
        <v>0</v>
      </c>
    </row>
    <row r="63" spans="2:27" ht="15.75" thickBot="1" x14ac:dyDescent="0.25">
      <c r="B63" s="12">
        <v>15</v>
      </c>
      <c r="C63" s="98" t="s">
        <v>46</v>
      </c>
      <c r="D63" s="9" t="s">
        <v>25</v>
      </c>
      <c r="E63" s="159">
        <v>93.6</v>
      </c>
      <c r="F63" s="17">
        <f t="shared" si="2"/>
        <v>1313.6</v>
      </c>
      <c r="G63" s="162">
        <v>3803.4910730250986</v>
      </c>
      <c r="H63" s="16">
        <f t="shared" si="1"/>
        <v>79.053292728058921</v>
      </c>
      <c r="J63" s="20" t="s">
        <v>0</v>
      </c>
      <c r="L63" s="20" t="s">
        <v>0</v>
      </c>
      <c r="N63" s="12">
        <f t="shared" si="3"/>
        <v>15</v>
      </c>
      <c r="O63" s="108" t="s">
        <v>9</v>
      </c>
      <c r="P63" s="111">
        <v>99.6</v>
      </c>
      <c r="Q63" s="112">
        <f>+VLOOKUP(O63,'GENERADORAS EN LINEA'!$B$3:$C$43,2,0)</f>
        <v>0</v>
      </c>
      <c r="R63" s="1"/>
      <c r="S63" s="14"/>
      <c r="T63" s="14"/>
      <c r="W63" s="20" t="s">
        <v>0</v>
      </c>
      <c r="X63" s="20" t="s">
        <v>0</v>
      </c>
    </row>
    <row r="64" spans="2:27" ht="15.75" thickBot="1" x14ac:dyDescent="0.25">
      <c r="B64" s="12">
        <v>16</v>
      </c>
      <c r="C64" s="98" t="s">
        <v>6</v>
      </c>
      <c r="D64" s="9" t="s">
        <v>25</v>
      </c>
      <c r="E64" s="159">
        <v>36.4</v>
      </c>
      <c r="F64" s="17">
        <f t="shared" si="2"/>
        <v>1350</v>
      </c>
      <c r="G64" s="162">
        <v>3863.9275980791317</v>
      </c>
      <c r="H64" s="16">
        <f t="shared" si="1"/>
        <v>80.309429843891081</v>
      </c>
      <c r="N64" s="12">
        <f t="shared" si="3"/>
        <v>16</v>
      </c>
      <c r="O64" s="108" t="s">
        <v>12</v>
      </c>
      <c r="P64" s="111">
        <v>87.6</v>
      </c>
      <c r="Q64" s="112">
        <f>+VLOOKUP(O64,'GENERADORAS EN LINEA'!$B$3:$C$43,2,0)</f>
        <v>71.8</v>
      </c>
      <c r="R64" s="1"/>
      <c r="S64" s="224" t="s">
        <v>71</v>
      </c>
      <c r="T64" s="225"/>
      <c r="V64" s="20" t="s">
        <v>0</v>
      </c>
      <c r="W64" s="20" t="s">
        <v>0</v>
      </c>
    </row>
    <row r="65" spans="2:25" ht="15" customHeight="1" thickBot="1" x14ac:dyDescent="0.25">
      <c r="B65" s="12">
        <v>17</v>
      </c>
      <c r="C65" s="98" t="s">
        <v>23</v>
      </c>
      <c r="D65" s="9" t="s">
        <v>25</v>
      </c>
      <c r="E65" s="160">
        <v>51.2</v>
      </c>
      <c r="F65" s="17">
        <f t="shared" si="2"/>
        <v>1401.2</v>
      </c>
      <c r="G65" s="162">
        <v>3870.8877375471934</v>
      </c>
      <c r="H65" s="16">
        <f t="shared" si="1"/>
        <v>80.45409219020209</v>
      </c>
      <c r="K65" s="20" t="s">
        <v>0</v>
      </c>
      <c r="N65" s="12">
        <f t="shared" si="3"/>
        <v>17</v>
      </c>
      <c r="O65" s="108" t="s">
        <v>13</v>
      </c>
      <c r="P65" s="111">
        <v>102.5</v>
      </c>
      <c r="Q65" s="112">
        <f>+VLOOKUP(O65,'GENERADORAS EN LINEA'!$B$3:$C$43,2,0)</f>
        <v>83.7</v>
      </c>
      <c r="R65" s="1" t="s">
        <v>0</v>
      </c>
      <c r="S65" s="218"/>
      <c r="T65" s="219"/>
      <c r="X65" s="20" t="s">
        <v>0</v>
      </c>
    </row>
    <row r="66" spans="2:25" ht="15" customHeight="1" thickBot="1" x14ac:dyDescent="0.25">
      <c r="B66" s="12">
        <v>18</v>
      </c>
      <c r="C66" s="98" t="s">
        <v>47</v>
      </c>
      <c r="D66" s="9" t="s">
        <v>25</v>
      </c>
      <c r="E66" s="159">
        <v>30</v>
      </c>
      <c r="F66" s="17">
        <f t="shared" si="2"/>
        <v>1431.2</v>
      </c>
      <c r="G66" s="162">
        <v>3878.6153042047777</v>
      </c>
      <c r="H66" s="16">
        <f t="shared" si="1"/>
        <v>80.61470505278777</v>
      </c>
      <c r="J66" s="20" t="s">
        <v>0</v>
      </c>
      <c r="K66" s="20" t="s">
        <v>0</v>
      </c>
      <c r="N66" s="12">
        <f t="shared" si="3"/>
        <v>18</v>
      </c>
      <c r="O66" s="108" t="s">
        <v>20</v>
      </c>
      <c r="P66" s="111">
        <v>30.8</v>
      </c>
      <c r="Q66" s="112">
        <f>+VLOOKUP(O66,'GENERADORAS EN LINEA'!$B$3:$C$43,2,0)</f>
        <v>23.99</v>
      </c>
      <c r="R66" s="1"/>
      <c r="S66" s="189"/>
      <c r="T66" s="190"/>
      <c r="V66" s="20" t="s">
        <v>0</v>
      </c>
      <c r="X66" s="20" t="s">
        <v>0</v>
      </c>
    </row>
    <row r="67" spans="2:25" ht="13.5" customHeight="1" thickBot="1" x14ac:dyDescent="0.25">
      <c r="B67" s="12">
        <v>19</v>
      </c>
      <c r="C67" s="100" t="s">
        <v>50</v>
      </c>
      <c r="D67" s="9" t="s">
        <v>25</v>
      </c>
      <c r="E67" s="159">
        <v>15.6</v>
      </c>
      <c r="F67" s="17">
        <f t="shared" si="2"/>
        <v>1446.8</v>
      </c>
      <c r="G67" s="162">
        <v>4036.6885427550201</v>
      </c>
      <c r="H67" s="16">
        <f t="shared" si="1"/>
        <v>83.900163006983973</v>
      </c>
      <c r="N67" s="12">
        <f t="shared" si="3"/>
        <v>19</v>
      </c>
      <c r="O67" s="108" t="s">
        <v>21</v>
      </c>
      <c r="P67" s="111">
        <v>27.5</v>
      </c>
      <c r="Q67" s="112">
        <f>+VLOOKUP(O67,'GENERADORAS EN LINEA'!$B$3:$C$43,2,0)</f>
        <v>20.38</v>
      </c>
      <c r="R67" s="1"/>
      <c r="S67" s="191"/>
      <c r="T67" s="192"/>
      <c r="X67" s="20" t="s">
        <v>0</v>
      </c>
    </row>
    <row r="68" spans="2:25" ht="12" customHeight="1" thickBot="1" x14ac:dyDescent="0.25">
      <c r="B68" s="12">
        <v>20</v>
      </c>
      <c r="C68" s="98" t="s">
        <v>5</v>
      </c>
      <c r="D68" s="9" t="s">
        <v>25</v>
      </c>
      <c r="E68" s="159">
        <v>0</v>
      </c>
      <c r="F68" s="17">
        <f t="shared" si="2"/>
        <v>1446.8</v>
      </c>
      <c r="G68" s="162">
        <v>4060.7917526787578</v>
      </c>
      <c r="H68" s="16">
        <f t="shared" si="1"/>
        <v>84.40113384488096</v>
      </c>
      <c r="J68" s="20" t="s">
        <v>0</v>
      </c>
      <c r="N68" s="12">
        <f t="shared" si="3"/>
        <v>20</v>
      </c>
      <c r="O68" s="108" t="s">
        <v>22</v>
      </c>
      <c r="P68" s="111">
        <v>50.4</v>
      </c>
      <c r="Q68" s="112">
        <f>+VLOOKUP(O68,'GENERADORAS EN LINEA'!$B$3:$C$43,2,0)</f>
        <v>21.31</v>
      </c>
      <c r="R68" s="1"/>
      <c r="S68" s="193"/>
      <c r="T68" s="194"/>
      <c r="V68" s="32" t="s">
        <v>0</v>
      </c>
      <c r="W68" s="32" t="s">
        <v>0</v>
      </c>
      <c r="X68" s="20" t="s">
        <v>0</v>
      </c>
    </row>
    <row r="69" spans="2:25" ht="12.75" customHeight="1" thickBot="1" x14ac:dyDescent="0.25">
      <c r="B69" s="12">
        <v>21</v>
      </c>
      <c r="C69" s="101" t="s">
        <v>106</v>
      </c>
      <c r="D69" s="9" t="s">
        <v>25</v>
      </c>
      <c r="E69" s="160">
        <v>27.9</v>
      </c>
      <c r="F69" s="17">
        <f t="shared" si="2"/>
        <v>1474.7</v>
      </c>
      <c r="G69" s="162">
        <v>4109.891696393358</v>
      </c>
      <c r="H69" s="16">
        <f t="shared" si="1"/>
        <v>85.421646881162218</v>
      </c>
      <c r="N69" s="12">
        <f t="shared" si="3"/>
        <v>21</v>
      </c>
      <c r="O69" s="108" t="s">
        <v>24</v>
      </c>
      <c r="P69" s="111">
        <v>40.700000000000003</v>
      </c>
      <c r="Q69" s="112">
        <f>+VLOOKUP(O69,'GENERADORAS EN LINEA'!$B$3:$C$43,2,0)</f>
        <v>29.18</v>
      </c>
      <c r="R69" s="1"/>
      <c r="S69" s="183"/>
      <c r="T69" s="184"/>
      <c r="V69" s="81"/>
      <c r="W69" s="82" t="s">
        <v>0</v>
      </c>
    </row>
    <row r="70" spans="2:25" ht="12.75" customHeight="1" thickBot="1" x14ac:dyDescent="0.25">
      <c r="B70" s="19">
        <v>22</v>
      </c>
      <c r="C70" s="98" t="s">
        <v>51</v>
      </c>
      <c r="D70" s="9" t="s">
        <v>25</v>
      </c>
      <c r="E70" s="159">
        <v>31.4</v>
      </c>
      <c r="F70" s="17">
        <f t="shared" si="2"/>
        <v>1506.1000000000001</v>
      </c>
      <c r="G70" s="162">
        <v>4124.2409539031723</v>
      </c>
      <c r="H70" s="16">
        <f>+G70/$I$49</f>
        <v>85.719887637502808</v>
      </c>
      <c r="N70" s="12">
        <f t="shared" si="3"/>
        <v>22</v>
      </c>
      <c r="O70" s="108" t="s">
        <v>62</v>
      </c>
      <c r="P70" s="111">
        <v>57.3</v>
      </c>
      <c r="Q70" s="112">
        <f>+VLOOKUP(O70,'GENERADORAS EN LINEA'!$B$3:$C$43,2,0)</f>
        <v>51</v>
      </c>
      <c r="R70" s="1"/>
      <c r="S70" s="185"/>
      <c r="T70" s="186"/>
      <c r="V70" s="80"/>
      <c r="W70" s="82"/>
      <c r="Y70" s="20" t="s">
        <v>0</v>
      </c>
    </row>
    <row r="71" spans="2:25" ht="14.25" customHeight="1" thickBot="1" x14ac:dyDescent="0.25">
      <c r="B71" s="12">
        <v>23</v>
      </c>
      <c r="C71" s="98" t="s">
        <v>49</v>
      </c>
      <c r="D71" s="9" t="s">
        <v>25</v>
      </c>
      <c r="E71" s="159">
        <v>58.9</v>
      </c>
      <c r="F71" s="17">
        <f t="shared" si="2"/>
        <v>1565.0000000000002</v>
      </c>
      <c r="G71" s="162">
        <v>4133.4800467752548</v>
      </c>
      <c r="H71" s="16">
        <f t="shared" si="1"/>
        <v>85.911916670655643</v>
      </c>
      <c r="N71" s="12">
        <f t="shared" si="3"/>
        <v>23</v>
      </c>
      <c r="O71" s="108" t="s">
        <v>26</v>
      </c>
      <c r="P71" s="111">
        <v>96.6</v>
      </c>
      <c r="Q71" s="112">
        <f>+VLOOKUP(O71,'GENERADORAS EN LINEA'!$B$3:$C$43,2,0)</f>
        <v>84.8</v>
      </c>
      <c r="R71" s="1"/>
      <c r="S71" s="187"/>
      <c r="T71" s="188"/>
      <c r="U71" s="20" t="s">
        <v>0</v>
      </c>
      <c r="V71" s="80" t="s">
        <v>0</v>
      </c>
      <c r="W71" s="82"/>
    </row>
    <row r="72" spans="2:25" ht="13.5" customHeight="1" thickBot="1" x14ac:dyDescent="0.25">
      <c r="B72" s="12">
        <v>24</v>
      </c>
      <c r="C72" s="98" t="s">
        <v>30</v>
      </c>
      <c r="D72" s="9" t="s">
        <v>25</v>
      </c>
      <c r="E72" s="159">
        <v>9.1999999999999993</v>
      </c>
      <c r="F72" s="17">
        <f t="shared" si="2"/>
        <v>1574.2000000000003</v>
      </c>
      <c r="G72" s="162">
        <v>4173.6744330354168</v>
      </c>
      <c r="H72" s="16">
        <f t="shared" si="1"/>
        <v>86.747333008447129</v>
      </c>
      <c r="N72" s="12">
        <f t="shared" si="3"/>
        <v>24</v>
      </c>
      <c r="O72" s="108" t="s">
        <v>27</v>
      </c>
      <c r="P72" s="111">
        <v>215</v>
      </c>
      <c r="Q72" s="112">
        <f>+VLOOKUP(O72,'GENERADORAS EN LINEA'!$B$3:$C$43,2,0)</f>
        <v>152.30000000000001</v>
      </c>
      <c r="R72" s="1"/>
      <c r="S72" s="189"/>
      <c r="T72" s="190"/>
      <c r="U72" s="20" t="s">
        <v>0</v>
      </c>
      <c r="V72" s="80"/>
      <c r="W72" s="83"/>
    </row>
    <row r="73" spans="2:25" ht="15" customHeight="1" thickBot="1" x14ac:dyDescent="0.25">
      <c r="B73" s="12">
        <v>25</v>
      </c>
      <c r="C73" s="98" t="s">
        <v>52</v>
      </c>
      <c r="D73" s="9" t="s">
        <v>25</v>
      </c>
      <c r="E73" s="159">
        <v>73.599999999999994</v>
      </c>
      <c r="F73" s="17">
        <f t="shared" si="2"/>
        <v>1647.8000000000002</v>
      </c>
      <c r="G73" s="162">
        <v>4248.0494613759865</v>
      </c>
      <c r="H73" s="16">
        <f t="shared" si="1"/>
        <v>88.293173599151714</v>
      </c>
      <c r="N73" s="12">
        <f t="shared" si="3"/>
        <v>25</v>
      </c>
      <c r="O73" s="108" t="s">
        <v>29</v>
      </c>
      <c r="P73" s="111">
        <v>176.4</v>
      </c>
      <c r="Q73" s="112">
        <f>+VLOOKUP(O73,'GENERADORAS EN LINEA'!$B$3:$C$43,2,0)</f>
        <v>179</v>
      </c>
      <c r="R73" s="1"/>
      <c r="S73" s="191"/>
      <c r="T73" s="192"/>
      <c r="V73" s="32"/>
      <c r="W73" s="32"/>
    </row>
    <row r="74" spans="2:25" ht="12.75" customHeight="1" thickBot="1" x14ac:dyDescent="0.25">
      <c r="B74" s="12">
        <v>26</v>
      </c>
      <c r="C74" s="98" t="s">
        <v>54</v>
      </c>
      <c r="D74" s="9" t="s">
        <v>25</v>
      </c>
      <c r="E74" s="159">
        <v>85.83</v>
      </c>
      <c r="F74" s="17">
        <f t="shared" si="2"/>
        <v>1733.63</v>
      </c>
      <c r="G74" s="162">
        <v>4270.0521114130361</v>
      </c>
      <c r="H74" s="16">
        <f t="shared" si="1"/>
        <v>88.750485553032149</v>
      </c>
      <c r="N74" s="12">
        <f t="shared" si="3"/>
        <v>26</v>
      </c>
      <c r="O74" s="108" t="s">
        <v>63</v>
      </c>
      <c r="P74" s="111">
        <v>108.6</v>
      </c>
      <c r="Q74" s="112">
        <f>+VLOOKUP(O74,'GENERADORAS EN LINEA'!$B$3:$C$43,2,0)</f>
        <v>106.3</v>
      </c>
      <c r="R74" s="1"/>
      <c r="S74" s="189"/>
      <c r="T74" s="190"/>
      <c r="U74" s="208"/>
      <c r="V74" s="207"/>
    </row>
    <row r="75" spans="2:25" ht="12.75" customHeight="1" thickBot="1" x14ac:dyDescent="0.25">
      <c r="B75" s="12">
        <v>27</v>
      </c>
      <c r="C75" s="98" t="s">
        <v>28</v>
      </c>
      <c r="D75" s="9" t="s">
        <v>55</v>
      </c>
      <c r="E75" s="159">
        <v>0</v>
      </c>
      <c r="F75" s="17">
        <f t="shared" si="2"/>
        <v>1733.63</v>
      </c>
      <c r="G75" s="162">
        <v>4287.5828875056841</v>
      </c>
      <c r="H75" s="16">
        <f t="shared" si="1"/>
        <v>89.114852274971085</v>
      </c>
      <c r="J75" s="20" t="s">
        <v>0</v>
      </c>
      <c r="N75" s="12">
        <f t="shared" si="3"/>
        <v>27</v>
      </c>
      <c r="O75" s="108" t="s">
        <v>30</v>
      </c>
      <c r="P75" s="111">
        <v>14.2</v>
      </c>
      <c r="Q75" s="112">
        <f>+VLOOKUP(O75,'GENERADORAS EN LINEA'!$B$3:$C$43,2,0)</f>
        <v>9.1999999999999993</v>
      </c>
      <c r="R75" s="1"/>
      <c r="S75" s="189"/>
      <c r="T75" s="190"/>
      <c r="U75" s="208"/>
      <c r="V75" s="207"/>
    </row>
    <row r="76" spans="2:25" ht="12.75" customHeight="1" x14ac:dyDescent="0.2">
      <c r="B76" s="12">
        <v>28</v>
      </c>
      <c r="C76" s="98" t="s">
        <v>9</v>
      </c>
      <c r="D76" s="9" t="s">
        <v>4</v>
      </c>
      <c r="E76" s="159">
        <v>0</v>
      </c>
      <c r="F76" s="17">
        <f t="shared" si="2"/>
        <v>1733.63</v>
      </c>
      <c r="G76" s="162">
        <v>4426.6819583503193</v>
      </c>
      <c r="H76" s="16">
        <f t="shared" si="1"/>
        <v>92.005943473703979</v>
      </c>
      <c r="K76" s="20" t="s">
        <v>0</v>
      </c>
      <c r="N76" s="12">
        <f t="shared" si="3"/>
        <v>28</v>
      </c>
      <c r="O76" s="108" t="s">
        <v>31</v>
      </c>
      <c r="P76" s="111">
        <v>23.8</v>
      </c>
      <c r="Q76" s="112">
        <f>+VLOOKUP(O76,'GENERADORAS EN LINEA'!$B$3:$C$43,2,0)</f>
        <v>16.190000000000001</v>
      </c>
      <c r="R76" s="1"/>
      <c r="S76" s="189"/>
      <c r="T76" s="190"/>
      <c r="U76" s="208"/>
      <c r="V76" s="207"/>
    </row>
    <row r="77" spans="2:25" ht="15" customHeight="1" x14ac:dyDescent="0.2">
      <c r="B77" s="12">
        <v>29</v>
      </c>
      <c r="C77" s="100" t="s">
        <v>8</v>
      </c>
      <c r="D77" s="9" t="s">
        <v>4</v>
      </c>
      <c r="E77" s="159">
        <v>0</v>
      </c>
      <c r="F77" s="17">
        <f t="shared" si="2"/>
        <v>1733.63</v>
      </c>
      <c r="G77" s="162">
        <v>4742.9817616125656</v>
      </c>
      <c r="H77" s="16">
        <f t="shared" si="1"/>
        <v>98.58004617489172</v>
      </c>
      <c r="K77" s="20" t="s">
        <v>0</v>
      </c>
      <c r="N77" s="122"/>
      <c r="O77" s="125" t="s">
        <v>92</v>
      </c>
      <c r="P77" s="123">
        <f>SUM(P49:P76)</f>
        <v>2679.1</v>
      </c>
      <c r="Q77" s="58">
        <f>+SUM(Q49:Q76)</f>
        <v>1969.9500000000003</v>
      </c>
      <c r="R77" s="1"/>
      <c r="S77" s="213" t="s">
        <v>78</v>
      </c>
      <c r="T77" s="214"/>
      <c r="U77" s="207" t="s">
        <v>0</v>
      </c>
      <c r="V77" s="207"/>
    </row>
    <row r="78" spans="2:25" ht="15" customHeight="1" x14ac:dyDescent="0.2">
      <c r="B78" s="12">
        <v>30</v>
      </c>
      <c r="C78" s="98" t="s">
        <v>32</v>
      </c>
      <c r="D78" s="9" t="s">
        <v>25</v>
      </c>
      <c r="E78" s="159">
        <v>17</v>
      </c>
      <c r="F78" s="17">
        <f t="shared" si="2"/>
        <v>1750.63</v>
      </c>
      <c r="G78" s="162">
        <v>4819.3997334966816</v>
      </c>
      <c r="H78" s="16">
        <f t="shared" si="1"/>
        <v>100.16834812829551</v>
      </c>
      <c r="K78" s="20" t="s">
        <v>0</v>
      </c>
      <c r="N78" s="12">
        <v>1</v>
      </c>
      <c r="O78" s="124" t="s">
        <v>73</v>
      </c>
      <c r="P78" s="64">
        <v>46</v>
      </c>
      <c r="Q78" s="61">
        <f>+'GENERADORAS EN LINEA'!C6</f>
        <v>0</v>
      </c>
      <c r="R78" s="1"/>
      <c r="S78" s="208"/>
      <c r="T78" s="215"/>
      <c r="U78" s="207"/>
      <c r="V78" s="207"/>
    </row>
    <row r="79" spans="2:25" ht="15" customHeight="1" x14ac:dyDescent="0.2">
      <c r="B79" s="12">
        <v>31</v>
      </c>
      <c r="C79" s="98" t="s">
        <v>7</v>
      </c>
      <c r="D79" s="9" t="s">
        <v>4</v>
      </c>
      <c r="E79" s="160">
        <v>0</v>
      </c>
      <c r="F79" s="17">
        <f t="shared" si="2"/>
        <v>1750.63</v>
      </c>
      <c r="G79" s="162">
        <v>5380.2275972330845</v>
      </c>
      <c r="H79" s="16">
        <f t="shared" si="1"/>
        <v>111.82482067701213</v>
      </c>
      <c r="J79" s="20" t="s">
        <v>0</v>
      </c>
      <c r="N79" s="12">
        <v>2</v>
      </c>
      <c r="O79" s="67" t="s">
        <v>74</v>
      </c>
      <c r="P79" s="64">
        <v>81</v>
      </c>
      <c r="Q79" s="62">
        <v>0</v>
      </c>
      <c r="R79" s="1"/>
      <c r="S79" s="208"/>
      <c r="T79" s="215"/>
    </row>
    <row r="80" spans="2:25" ht="15" customHeight="1" x14ac:dyDescent="0.2">
      <c r="B80" s="12">
        <v>32</v>
      </c>
      <c r="C80" s="157" t="s">
        <v>133</v>
      </c>
      <c r="D80" s="9" t="s">
        <v>4</v>
      </c>
      <c r="E80" s="159">
        <v>104</v>
      </c>
      <c r="F80" s="17">
        <f t="shared" si="2"/>
        <v>1854.63</v>
      </c>
      <c r="G80" s="162">
        <v>5686.144877473429</v>
      </c>
      <c r="H80" s="16">
        <f t="shared" si="1"/>
        <v>118.18312883157212</v>
      </c>
      <c r="N80" s="12">
        <v>3</v>
      </c>
      <c r="O80" s="67" t="s">
        <v>107</v>
      </c>
      <c r="P80" s="64">
        <v>30</v>
      </c>
      <c r="Q80" s="62">
        <f>+'GENERADORAS EN LINEA'!C44</f>
        <v>24</v>
      </c>
      <c r="R80" s="1"/>
      <c r="S80" s="208"/>
      <c r="T80" s="215"/>
    </row>
    <row r="81" spans="2:20" ht="15" customHeight="1" x14ac:dyDescent="0.2">
      <c r="B81" s="12">
        <v>33</v>
      </c>
      <c r="C81" s="98" t="s">
        <v>132</v>
      </c>
      <c r="D81" s="9" t="s">
        <v>25</v>
      </c>
      <c r="E81" s="159">
        <v>80</v>
      </c>
      <c r="F81" s="17">
        <f t="shared" si="2"/>
        <v>1934.63</v>
      </c>
      <c r="G81" s="162">
        <v>6582.2860973838642</v>
      </c>
      <c r="H81" s="16">
        <f t="shared" si="1"/>
        <v>136.80888943495239</v>
      </c>
      <c r="J81" s="20" t="s">
        <v>0</v>
      </c>
      <c r="K81" s="20" t="s">
        <v>0</v>
      </c>
      <c r="L81" s="20" t="s">
        <v>0</v>
      </c>
      <c r="N81" s="12">
        <v>4</v>
      </c>
      <c r="O81" s="67" t="s">
        <v>75</v>
      </c>
      <c r="P81" s="64">
        <v>30</v>
      </c>
      <c r="Q81" s="62">
        <f>+'GENERADORAS EN LINEA'!C45</f>
        <v>0</v>
      </c>
      <c r="R81" s="1"/>
      <c r="S81" s="208"/>
      <c r="T81" s="215"/>
    </row>
    <row r="82" spans="2:20" ht="15" customHeight="1" x14ac:dyDescent="0.2">
      <c r="B82" s="12">
        <v>34</v>
      </c>
      <c r="C82" s="98" t="s">
        <v>120</v>
      </c>
      <c r="D82" s="9" t="s">
        <v>4</v>
      </c>
      <c r="E82" s="159">
        <v>0</v>
      </c>
      <c r="F82" s="17">
        <f t="shared" si="2"/>
        <v>1934.63</v>
      </c>
      <c r="G82" s="162">
        <v>8108.7734673649302</v>
      </c>
      <c r="H82" s="16">
        <f t="shared" si="1"/>
        <v>168.53601869276349</v>
      </c>
      <c r="J82" s="20" t="s">
        <v>0</v>
      </c>
      <c r="N82" s="12">
        <v>5</v>
      </c>
      <c r="O82" s="67" t="s">
        <v>76</v>
      </c>
      <c r="P82" s="64">
        <v>468</v>
      </c>
      <c r="Q82" s="62">
        <f>+'GENERADORAS EN LINEA'!C50</f>
        <v>284.72000000000003</v>
      </c>
      <c r="R82" s="1"/>
      <c r="S82" s="208"/>
      <c r="T82" s="215"/>
    </row>
    <row r="83" spans="2:20" ht="15" customHeight="1" thickBot="1" x14ac:dyDescent="0.25">
      <c r="B83" s="12">
        <v>35</v>
      </c>
      <c r="C83" s="4"/>
      <c r="D83" s="9"/>
      <c r="E83" s="6" t="s">
        <v>0</v>
      </c>
      <c r="F83" s="17"/>
      <c r="G83" s="87"/>
      <c r="H83" s="18"/>
      <c r="N83" s="54"/>
      <c r="O83" s="68" t="s">
        <v>70</v>
      </c>
      <c r="P83" s="53">
        <f>SUM(P77:P82)</f>
        <v>3334.1</v>
      </c>
      <c r="Q83" s="145">
        <f>SUM(Q77:Q82)</f>
        <v>2278.67</v>
      </c>
      <c r="R83" s="1"/>
      <c r="S83" s="216"/>
      <c r="T83" s="217"/>
    </row>
    <row r="84" spans="2:20" ht="15.75" x14ac:dyDescent="0.2">
      <c r="B84" s="48"/>
      <c r="C84" s="49" t="s">
        <v>91</v>
      </c>
      <c r="D84" s="120">
        <v>128.51</v>
      </c>
      <c r="E84" s="50">
        <v>0</v>
      </c>
      <c r="F84" s="51"/>
      <c r="G84" s="51"/>
      <c r="H84" s="52"/>
      <c r="K84" s="20" t="s">
        <v>0</v>
      </c>
    </row>
    <row r="85" spans="2:20" x14ac:dyDescent="0.2">
      <c r="K85" s="20" t="s">
        <v>0</v>
      </c>
      <c r="O85" s="20" t="s">
        <v>0</v>
      </c>
      <c r="Q85" s="20" t="s">
        <v>0</v>
      </c>
      <c r="R85" s="20" t="s">
        <v>0</v>
      </c>
      <c r="S85" s="20" t="s">
        <v>0</v>
      </c>
    </row>
    <row r="86" spans="2:20" x14ac:dyDescent="0.2">
      <c r="O86" s="20" t="s">
        <v>0</v>
      </c>
      <c r="Q86" s="20" t="s">
        <v>0</v>
      </c>
    </row>
    <row r="87" spans="2:20" x14ac:dyDescent="0.2">
      <c r="O87" s="20" t="s">
        <v>0</v>
      </c>
      <c r="Q87" s="20" t="s">
        <v>0</v>
      </c>
      <c r="T87" s="20" t="s">
        <v>0</v>
      </c>
    </row>
    <row r="88" spans="2:20" x14ac:dyDescent="0.2">
      <c r="P88" s="20" t="s">
        <v>0</v>
      </c>
      <c r="T88" s="20" t="s">
        <v>0</v>
      </c>
    </row>
    <row r="91" spans="2:20" x14ac:dyDescent="0.2">
      <c r="E91" s="20" t="s">
        <v>0</v>
      </c>
      <c r="S91" s="144"/>
    </row>
    <row r="93" spans="2:20" x14ac:dyDescent="0.2">
      <c r="C93" s="20" t="s">
        <v>0</v>
      </c>
    </row>
  </sheetData>
  <sheetProtection selectLockedCells="1"/>
  <mergeCells count="20">
    <mergeCell ref="N5:AL5"/>
    <mergeCell ref="M47:S47"/>
    <mergeCell ref="S64:T64"/>
    <mergeCell ref="U74:V74"/>
    <mergeCell ref="S57:T58"/>
    <mergeCell ref="S52:T52"/>
    <mergeCell ref="S71:T73"/>
    <mergeCell ref="S74:T76"/>
    <mergeCell ref="C17:I17"/>
    <mergeCell ref="U77:V77"/>
    <mergeCell ref="U78:V78"/>
    <mergeCell ref="U75:V75"/>
    <mergeCell ref="U76:V76"/>
    <mergeCell ref="S49:T49"/>
    <mergeCell ref="S48:T48"/>
    <mergeCell ref="S77:T77"/>
    <mergeCell ref="S78:T83"/>
    <mergeCell ref="S65:T67"/>
    <mergeCell ref="S68:T70"/>
    <mergeCell ref="B47:H47"/>
  </mergeCells>
  <conditionalFormatting sqref="Q79">
    <cfRule type="cellIs" dxfId="56" priority="84" operator="equal">
      <formula>0</formula>
    </cfRule>
  </conditionalFormatting>
  <conditionalFormatting sqref="T53:T55 O49:O76 O78:O79 N77:O77">
    <cfRule type="cellIs" dxfId="55" priority="79" stopIfTrue="1" operator="equal">
      <formula>"CESPM 1 TG"</formula>
    </cfRule>
    <cfRule type="cellIs" dxfId="54" priority="80" stopIfTrue="1" operator="equal">
      <formula>"CESPM 2 TG"</formula>
    </cfRule>
    <cfRule type="cellIs" dxfId="53" priority="81" stopIfTrue="1" operator="equal">
      <formula>"CESPM 3 TG"</formula>
    </cfRule>
  </conditionalFormatting>
  <conditionalFormatting sqref="T53:T55 Q78 O49:O76 O78:O79 N77:O77">
    <cfRule type="cellIs" dxfId="52" priority="77" operator="equal">
      <formula>0</formula>
    </cfRule>
    <cfRule type="containsErrors" dxfId="51" priority="78">
      <formula>ISERROR(N49)</formula>
    </cfRule>
  </conditionalFormatting>
  <conditionalFormatting sqref="Q78">
    <cfRule type="expression" dxfId="50" priority="86" stopIfTrue="1">
      <formula>AND($R78&lt;#REF!,$R78&gt;0)</formula>
    </cfRule>
  </conditionalFormatting>
  <conditionalFormatting sqref="P50:P51 P53">
    <cfRule type="expression" dxfId="49" priority="87" stopIfTrue="1">
      <formula>AND($Q50&lt;#REF!,$Q50&gt;0)</formula>
    </cfRule>
  </conditionalFormatting>
  <conditionalFormatting sqref="P52 Q83 P54:P59 P61:P81">
    <cfRule type="expression" dxfId="48" priority="88" stopIfTrue="1">
      <formula>AND($Q52&lt;#REF!,$Q52&gt;0)</formula>
    </cfRule>
  </conditionalFormatting>
  <conditionalFormatting sqref="T50:T51">
    <cfRule type="cellIs" dxfId="47" priority="74" stopIfTrue="1" operator="equal">
      <formula>"CESPM 1 TG"</formula>
    </cfRule>
    <cfRule type="cellIs" dxfId="46" priority="75" stopIfTrue="1" operator="equal">
      <formula>"CESPM 2 TG"</formula>
    </cfRule>
    <cfRule type="cellIs" dxfId="45" priority="76" stopIfTrue="1" operator="equal">
      <formula>"CESPM 3 TG"</formula>
    </cfRule>
  </conditionalFormatting>
  <conditionalFormatting sqref="T50:T51">
    <cfRule type="cellIs" dxfId="44" priority="72" operator="equal">
      <formula>0</formula>
    </cfRule>
    <cfRule type="containsErrors" dxfId="43" priority="73">
      <formula>ISERROR(T50)</formula>
    </cfRule>
  </conditionalFormatting>
  <conditionalFormatting sqref="T56">
    <cfRule type="cellIs" dxfId="42" priority="69" stopIfTrue="1" operator="equal">
      <formula>"CESPM 1 TG"</formula>
    </cfRule>
    <cfRule type="cellIs" dxfId="41" priority="70" stopIfTrue="1" operator="equal">
      <formula>"CESPM 2 TG"</formula>
    </cfRule>
    <cfRule type="cellIs" dxfId="40" priority="71" stopIfTrue="1" operator="equal">
      <formula>"CESPM 3 TG"</formula>
    </cfRule>
  </conditionalFormatting>
  <conditionalFormatting sqref="T56">
    <cfRule type="cellIs" dxfId="39" priority="67" operator="equal">
      <formula>0</formula>
    </cfRule>
    <cfRule type="containsErrors" dxfId="38" priority="68">
      <formula>ISERROR(T56)</formula>
    </cfRule>
  </conditionalFormatting>
  <conditionalFormatting sqref="O83">
    <cfRule type="cellIs" dxfId="37" priority="63" stopIfTrue="1" operator="equal">
      <formula>"CESPM 1 TG"</formula>
    </cfRule>
    <cfRule type="cellIs" dxfId="36" priority="64" stopIfTrue="1" operator="equal">
      <formula>"CESPM 2 TG"</formula>
    </cfRule>
    <cfRule type="cellIs" dxfId="35" priority="65" stopIfTrue="1" operator="equal">
      <formula>"CESPM 3 TG"</formula>
    </cfRule>
  </conditionalFormatting>
  <conditionalFormatting sqref="O83">
    <cfRule type="cellIs" dxfId="34" priority="61" operator="equal">
      <formula>0</formula>
    </cfRule>
    <cfRule type="containsErrors" dxfId="33" priority="62">
      <formula>ISERROR(O83)</formula>
    </cfRule>
  </conditionalFormatting>
  <conditionalFormatting sqref="P82:P83">
    <cfRule type="expression" dxfId="32" priority="66" stopIfTrue="1">
      <formula>AND($Q82&lt;#REF!,$Q82&gt;0)</formula>
    </cfRule>
  </conditionalFormatting>
  <conditionalFormatting sqref="P49">
    <cfRule type="expression" dxfId="31" priority="89" stopIfTrue="1">
      <formula>AND($Q49&lt;#REF!,$Q49&gt;0)</formula>
    </cfRule>
  </conditionalFormatting>
  <conditionalFormatting sqref="O80:O81">
    <cfRule type="cellIs" dxfId="30" priority="58" stopIfTrue="1" operator="equal">
      <formula>"CESPM 1 TG"</formula>
    </cfRule>
    <cfRule type="cellIs" dxfId="29" priority="59" stopIfTrue="1" operator="equal">
      <formula>"CESPM 2 TG"</formula>
    </cfRule>
    <cfRule type="cellIs" dxfId="28" priority="60" stopIfTrue="1" operator="equal">
      <formula>"CESPM 3 TG"</formula>
    </cfRule>
  </conditionalFormatting>
  <conditionalFormatting sqref="O80:O81">
    <cfRule type="cellIs" dxfId="27" priority="56" operator="equal">
      <formula>0</formula>
    </cfRule>
    <cfRule type="containsErrors" dxfId="26" priority="57">
      <formula>ISERROR(O80)</formula>
    </cfRule>
  </conditionalFormatting>
  <conditionalFormatting sqref="O82">
    <cfRule type="cellIs" dxfId="25" priority="53" stopIfTrue="1" operator="equal">
      <formula>"CESPM 1 TG"</formula>
    </cfRule>
    <cfRule type="cellIs" dxfId="24" priority="54" stopIfTrue="1" operator="equal">
      <formula>"CESPM 2 TG"</formula>
    </cfRule>
    <cfRule type="cellIs" dxfId="23" priority="55" stopIfTrue="1" operator="equal">
      <formula>"CESPM 3 TG"</formula>
    </cfRule>
  </conditionalFormatting>
  <conditionalFormatting sqref="O82">
    <cfRule type="cellIs" dxfId="22" priority="51" operator="equal">
      <formula>0</formula>
    </cfRule>
    <cfRule type="containsErrors" dxfId="21" priority="52">
      <formula>ISERROR(O82)</formula>
    </cfRule>
  </conditionalFormatting>
  <conditionalFormatting sqref="Q82">
    <cfRule type="cellIs" dxfId="20" priority="50" operator="equal">
      <formula>0</formula>
    </cfRule>
  </conditionalFormatting>
  <conditionalFormatting sqref="Q77">
    <cfRule type="cellIs" dxfId="19" priority="49" operator="equal">
      <formula>0</formula>
    </cfRule>
  </conditionalFormatting>
  <conditionalFormatting sqref="F83:G84 F49:F82">
    <cfRule type="cellIs" dxfId="18" priority="45" stopIfTrue="1" operator="equal">
      <formula>19</formula>
    </cfRule>
  </conditionalFormatting>
  <conditionalFormatting sqref="E83:E84">
    <cfRule type="cellIs" dxfId="17" priority="44" operator="equal">
      <formula>0</formula>
    </cfRule>
  </conditionalFormatting>
  <conditionalFormatting sqref="C83:C84">
    <cfRule type="cellIs" dxfId="16" priority="37" stopIfTrue="1" operator="equal">
      <formula>"CESPM 1 TG"</formula>
    </cfRule>
    <cfRule type="cellIs" dxfId="15" priority="38" stopIfTrue="1" operator="equal">
      <formula>"CESPM 2 TG"</formula>
    </cfRule>
    <cfRule type="cellIs" dxfId="14" priority="39" stopIfTrue="1" operator="equal">
      <formula>"CESPM 3 TG"</formula>
    </cfRule>
  </conditionalFormatting>
  <conditionalFormatting sqref="C83:C84">
    <cfRule type="cellIs" dxfId="13" priority="35" operator="equal">
      <formula>0</formula>
    </cfRule>
    <cfRule type="containsErrors" dxfId="12" priority="36">
      <formula>ISERROR(C83)</formula>
    </cfRule>
  </conditionalFormatting>
  <conditionalFormatting sqref="D49:D84">
    <cfRule type="expression" dxfId="11" priority="269" stopIfTrue="1">
      <formula>AND($D49&lt;$F49,$D49&gt;0)</formula>
    </cfRule>
  </conditionalFormatting>
  <conditionalFormatting sqref="P60">
    <cfRule type="expression" dxfId="10" priority="271" stopIfTrue="1">
      <formula>AND(#REF!&lt;#REF!,#REF!&gt;0)</formula>
    </cfRule>
  </conditionalFormatting>
  <conditionalFormatting sqref="Q81">
    <cfRule type="cellIs" dxfId="9" priority="15" operator="equal">
      <formula>0</formula>
    </cfRule>
  </conditionalFormatting>
  <conditionalFormatting sqref="Q80">
    <cfRule type="cellIs" dxfId="8" priority="14" operator="equal">
      <formula>0</formula>
    </cfRule>
  </conditionalFormatting>
  <conditionalFormatting sqref="E64">
    <cfRule type="cellIs" dxfId="7" priority="5" operator="equal">
      <formula>0</formula>
    </cfRule>
  </conditionalFormatting>
  <conditionalFormatting sqref="E65">
    <cfRule type="cellIs" dxfId="6" priority="4" operator="equal">
      <formula>0</formula>
    </cfRule>
  </conditionalFormatting>
  <conditionalFormatting sqref="E56:E57">
    <cfRule type="cellIs" dxfId="5" priority="3" operator="equal">
      <formula>0</formula>
    </cfRule>
  </conditionalFormatting>
  <conditionalFormatting sqref="E61">
    <cfRule type="cellIs" dxfId="4" priority="2" operator="equal">
      <formula>0</formula>
    </cfRule>
  </conditionalFormatting>
  <conditionalFormatting sqref="E81:E82">
    <cfRule type="cellIs" dxfId="3" priority="8" operator="equal">
      <formula>0</formula>
    </cfRule>
  </conditionalFormatting>
  <conditionalFormatting sqref="E78">
    <cfRule type="cellIs" dxfId="2" priority="7" operator="equal">
      <formula>0</formula>
    </cfRule>
  </conditionalFormatting>
  <conditionalFormatting sqref="E79">
    <cfRule type="cellIs" dxfId="1" priority="6" operator="equal">
      <formula>0</formula>
    </cfRule>
  </conditionalFormatting>
  <conditionalFormatting sqref="G49:G80">
    <cfRule type="expression" dxfId="0" priority="1">
      <formula>G49&gt;G50</formula>
    </cfRule>
  </conditionalFormatting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topLeftCell="A31" zoomScaleNormal="100" workbookViewId="0">
      <selection activeCell="F47" sqref="F47"/>
    </sheetView>
  </sheetViews>
  <sheetFormatPr baseColWidth="10" defaultRowHeight="15" x14ac:dyDescent="0.25"/>
  <cols>
    <col min="2" max="2" width="26.28515625" customWidth="1"/>
    <col min="3" max="3" width="17.5703125" customWidth="1"/>
  </cols>
  <sheetData>
    <row r="1" spans="2:3" ht="15.75" thickBot="1" x14ac:dyDescent="0.3"/>
    <row r="2" spans="2:3" ht="15.75" thickBot="1" x14ac:dyDescent="0.3">
      <c r="B2" s="133" t="s">
        <v>109</v>
      </c>
      <c r="C2" s="134" t="s">
        <v>110</v>
      </c>
    </row>
    <row r="3" spans="2:3" x14ac:dyDescent="0.25">
      <c r="B3" s="135" t="s">
        <v>111</v>
      </c>
      <c r="C3" s="136">
        <v>0</v>
      </c>
    </row>
    <row r="4" spans="2:3" x14ac:dyDescent="0.25">
      <c r="B4" s="137" t="s">
        <v>112</v>
      </c>
      <c r="C4" s="138">
        <v>0</v>
      </c>
    </row>
    <row r="5" spans="2:3" x14ac:dyDescent="0.25">
      <c r="B5" s="137" t="s">
        <v>113</v>
      </c>
      <c r="C5" s="138">
        <v>0</v>
      </c>
    </row>
    <row r="6" spans="2:3" x14ac:dyDescent="0.25">
      <c r="B6" s="137" t="s">
        <v>114</v>
      </c>
      <c r="C6" s="138">
        <v>0</v>
      </c>
    </row>
    <row r="7" spans="2:3" x14ac:dyDescent="0.25">
      <c r="B7" s="139" t="s">
        <v>115</v>
      </c>
      <c r="C7" s="138">
        <v>0</v>
      </c>
    </row>
    <row r="8" spans="2:3" x14ac:dyDescent="0.25">
      <c r="B8" s="139" t="s">
        <v>116</v>
      </c>
      <c r="C8" s="138">
        <v>0</v>
      </c>
    </row>
    <row r="9" spans="2:3" x14ac:dyDescent="0.25">
      <c r="B9" s="137" t="s">
        <v>53</v>
      </c>
      <c r="C9" s="138">
        <v>45.1</v>
      </c>
    </row>
    <row r="10" spans="2:3" x14ac:dyDescent="0.25">
      <c r="B10" s="137" t="s">
        <v>117</v>
      </c>
      <c r="C10" s="138">
        <v>0</v>
      </c>
    </row>
    <row r="11" spans="2:3" x14ac:dyDescent="0.25">
      <c r="B11" s="139" t="s">
        <v>118</v>
      </c>
      <c r="C11" s="138">
        <v>0</v>
      </c>
    </row>
    <row r="12" spans="2:3" x14ac:dyDescent="0.25">
      <c r="B12" s="139" t="s">
        <v>119</v>
      </c>
      <c r="C12" s="138">
        <v>0</v>
      </c>
    </row>
    <row r="13" spans="2:3" x14ac:dyDescent="0.25">
      <c r="B13" s="137" t="s">
        <v>120</v>
      </c>
      <c r="C13" s="138">
        <v>0</v>
      </c>
    </row>
    <row r="14" spans="2:3" x14ac:dyDescent="0.25">
      <c r="B14" s="139" t="s">
        <v>121</v>
      </c>
      <c r="C14" s="138">
        <v>0</v>
      </c>
    </row>
    <row r="15" spans="2:3" x14ac:dyDescent="0.25">
      <c r="B15" s="137" t="s">
        <v>122</v>
      </c>
      <c r="C15" s="138">
        <v>0</v>
      </c>
    </row>
    <row r="16" spans="2:3" x14ac:dyDescent="0.25">
      <c r="B16" s="137" t="s">
        <v>50</v>
      </c>
      <c r="C16" s="138">
        <v>0</v>
      </c>
    </row>
    <row r="17" spans="2:5" x14ac:dyDescent="0.25">
      <c r="B17" s="137"/>
      <c r="C17" s="138"/>
    </row>
    <row r="18" spans="2:5" x14ac:dyDescent="0.25">
      <c r="B18" s="137" t="s">
        <v>46</v>
      </c>
      <c r="C18" s="138">
        <v>166.3</v>
      </c>
    </row>
    <row r="19" spans="2:5" x14ac:dyDescent="0.25">
      <c r="B19" s="137" t="s">
        <v>39</v>
      </c>
      <c r="C19" s="138">
        <v>127</v>
      </c>
    </row>
    <row r="20" spans="2:5" x14ac:dyDescent="0.25">
      <c r="B20" s="137" t="s">
        <v>37</v>
      </c>
      <c r="C20" s="138">
        <v>126</v>
      </c>
    </row>
    <row r="21" spans="2:5" x14ac:dyDescent="0.25">
      <c r="B21" s="137" t="s">
        <v>28</v>
      </c>
      <c r="C21" s="138">
        <v>179</v>
      </c>
      <c r="E21" t="s">
        <v>0</v>
      </c>
    </row>
    <row r="22" spans="2:5" x14ac:dyDescent="0.25">
      <c r="B22" s="137" t="s">
        <v>49</v>
      </c>
      <c r="C22" s="138">
        <v>23.99</v>
      </c>
    </row>
    <row r="23" spans="2:5" x14ac:dyDescent="0.25">
      <c r="B23" s="137" t="s">
        <v>51</v>
      </c>
      <c r="C23" s="138">
        <v>20.38</v>
      </c>
    </row>
    <row r="24" spans="2:5" x14ac:dyDescent="0.25">
      <c r="B24" s="137" t="s">
        <v>47</v>
      </c>
      <c r="C24" s="138">
        <v>21.31</v>
      </c>
    </row>
    <row r="25" spans="2:5" x14ac:dyDescent="0.25">
      <c r="B25" s="137" t="s">
        <v>123</v>
      </c>
      <c r="C25" s="138"/>
      <c r="E25" t="s">
        <v>0</v>
      </c>
    </row>
    <row r="26" spans="2:5" x14ac:dyDescent="0.25">
      <c r="B26" s="137" t="s">
        <v>7</v>
      </c>
      <c r="C26" s="138"/>
    </row>
    <row r="27" spans="2:5" x14ac:dyDescent="0.25">
      <c r="B27" s="137" t="s">
        <v>8</v>
      </c>
      <c r="C27" s="138"/>
    </row>
    <row r="28" spans="2:5" x14ac:dyDescent="0.25">
      <c r="B28" s="137" t="s">
        <v>9</v>
      </c>
      <c r="C28" s="138"/>
    </row>
    <row r="29" spans="2:5" x14ac:dyDescent="0.25">
      <c r="B29" s="137" t="s">
        <v>52</v>
      </c>
      <c r="C29" s="138">
        <v>83.7</v>
      </c>
    </row>
    <row r="30" spans="2:5" x14ac:dyDescent="0.25">
      <c r="B30" s="137" t="s">
        <v>54</v>
      </c>
      <c r="C30" s="138">
        <v>71.8</v>
      </c>
    </row>
    <row r="31" spans="2:5" x14ac:dyDescent="0.25">
      <c r="B31" s="137" t="s">
        <v>5</v>
      </c>
      <c r="C31" s="138">
        <v>10.199999999999999</v>
      </c>
    </row>
    <row r="32" spans="2:5" x14ac:dyDescent="0.25">
      <c r="B32" s="137" t="s">
        <v>6</v>
      </c>
      <c r="C32" s="138">
        <v>24.2</v>
      </c>
    </row>
    <row r="33" spans="2:7" x14ac:dyDescent="0.25">
      <c r="B33" s="137" t="s">
        <v>63</v>
      </c>
      <c r="C33" s="138">
        <v>106.3</v>
      </c>
    </row>
    <row r="34" spans="2:7" x14ac:dyDescent="0.25">
      <c r="B34" s="137" t="s">
        <v>30</v>
      </c>
      <c r="C34" s="138">
        <v>9.1999999999999993</v>
      </c>
    </row>
    <row r="35" spans="2:7" x14ac:dyDescent="0.25">
      <c r="B35" s="137" t="s">
        <v>32</v>
      </c>
      <c r="C35" s="138">
        <v>16.190000000000001</v>
      </c>
      <c r="G35" t="s">
        <v>0</v>
      </c>
    </row>
    <row r="36" spans="2:7" x14ac:dyDescent="0.25">
      <c r="B36" s="137" t="s">
        <v>40</v>
      </c>
      <c r="C36" s="138"/>
      <c r="F36" t="s">
        <v>0</v>
      </c>
    </row>
    <row r="37" spans="2:7" x14ac:dyDescent="0.25">
      <c r="B37" s="137" t="s">
        <v>41</v>
      </c>
      <c r="C37" s="138"/>
    </row>
    <row r="38" spans="2:7" x14ac:dyDescent="0.25">
      <c r="B38" s="137" t="s">
        <v>134</v>
      </c>
      <c r="C38" s="138">
        <v>315</v>
      </c>
    </row>
    <row r="39" spans="2:7" x14ac:dyDescent="0.25">
      <c r="B39" s="137" t="s">
        <v>42</v>
      </c>
      <c r="C39" s="138">
        <v>307</v>
      </c>
    </row>
    <row r="40" spans="2:7" x14ac:dyDescent="0.25">
      <c r="B40" s="137" t="s">
        <v>23</v>
      </c>
      <c r="C40" s="138">
        <v>29.18</v>
      </c>
      <c r="F40" s="143"/>
    </row>
    <row r="41" spans="2:7" x14ac:dyDescent="0.25">
      <c r="B41" s="137" t="s">
        <v>62</v>
      </c>
      <c r="C41" s="138">
        <v>51</v>
      </c>
      <c r="F41" t="s">
        <v>0</v>
      </c>
    </row>
    <row r="42" spans="2:7" x14ac:dyDescent="0.25">
      <c r="B42" s="137" t="s">
        <v>33</v>
      </c>
      <c r="C42" s="138">
        <v>84.8</v>
      </c>
    </row>
    <row r="43" spans="2:7" x14ac:dyDescent="0.25">
      <c r="B43" s="137" t="s">
        <v>124</v>
      </c>
      <c r="C43" s="138">
        <v>152.30000000000001</v>
      </c>
    </row>
    <row r="44" spans="2:7" x14ac:dyDescent="0.25">
      <c r="B44" s="137" t="s">
        <v>125</v>
      </c>
      <c r="C44" s="138">
        <v>24</v>
      </c>
      <c r="E44" t="s">
        <v>0</v>
      </c>
      <c r="F44" t="s">
        <v>0</v>
      </c>
      <c r="G44" t="s">
        <v>0</v>
      </c>
    </row>
    <row r="45" spans="2:7" ht="15.75" thickBot="1" x14ac:dyDescent="0.3">
      <c r="B45" s="140" t="s">
        <v>126</v>
      </c>
      <c r="C45" s="141"/>
    </row>
    <row r="46" spans="2:7" x14ac:dyDescent="0.25">
      <c r="C46">
        <f>SUM(C3:C45)</f>
        <v>1993.95</v>
      </c>
      <c r="G46" t="s">
        <v>0</v>
      </c>
    </row>
    <row r="47" spans="2:7" x14ac:dyDescent="0.25">
      <c r="B47" s="152"/>
      <c r="F47" t="s">
        <v>0</v>
      </c>
    </row>
    <row r="48" spans="2:7" x14ac:dyDescent="0.25">
      <c r="G48" t="s">
        <v>0</v>
      </c>
    </row>
    <row r="50" spans="2:7" x14ac:dyDescent="0.25">
      <c r="B50" s="142" t="s">
        <v>127</v>
      </c>
      <c r="C50" s="142">
        <v>284.72000000000003</v>
      </c>
      <c r="F50" t="s">
        <v>0</v>
      </c>
      <c r="G50" t="s">
        <v>0</v>
      </c>
    </row>
    <row r="52" spans="2:7" x14ac:dyDescent="0.25">
      <c r="B52" s="143" t="s">
        <v>128</v>
      </c>
      <c r="C52" s="143">
        <f>+C46+C50</f>
        <v>2278.67</v>
      </c>
    </row>
    <row r="53" spans="2:7" x14ac:dyDescent="0.25">
      <c r="E53" t="s">
        <v>0</v>
      </c>
    </row>
    <row r="54" spans="2:7" x14ac:dyDescent="0.25">
      <c r="E54" t="s">
        <v>0</v>
      </c>
    </row>
  </sheetData>
  <pageMargins left="0.7" right="0.7" top="0.75" bottom="0.75" header="0.3" footer="0.3"/>
  <pageSetup scale="90" fitToWidth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Generacion</vt:lpstr>
      <vt:lpstr>Lista de merito</vt:lpstr>
      <vt:lpstr>Data</vt:lpstr>
      <vt:lpstr>GENERADORAS EN LINEA</vt:lpstr>
      <vt:lpstr>Generacion!Área_de_impresión</vt:lpstr>
      <vt:lpstr>'Lista de merito'!Área_de_impresión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Ramirez</dc:creator>
  <cp:lastModifiedBy>Pedro Florian Santana</cp:lastModifiedBy>
  <cp:lastPrinted>2017-12-01T13:32:59Z</cp:lastPrinted>
  <dcterms:created xsi:type="dcterms:W3CDTF">2016-05-12T12:35:03Z</dcterms:created>
  <dcterms:modified xsi:type="dcterms:W3CDTF">2017-12-01T13:34:17Z</dcterms:modified>
</cp:coreProperties>
</file>